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C:\Users\kurihara\OneDrive - Shizuoka University\bfcase\学会\2021-分析中部-支部長\2021-11-22-【本部から】-2022年度支部予算案提出のお願い（中部支部）\"/>
    </mc:Choice>
  </mc:AlternateContent>
  <xr:revisionPtr revIDLastSave="0" documentId="13_ncr:1_{51B494C1-9677-403E-8BA0-5243913E7D6F}" xr6:coauthVersionLast="36" xr6:coauthVersionMax="47" xr10:uidLastSave="{00000000-0000-0000-0000-000000000000}"/>
  <bookViews>
    <workbookView xWindow="0" yWindow="0" windowWidth="16215" windowHeight="13470" xr2:uid="{00000000-000D-0000-FFFF-FFFF00000000}"/>
  </bookViews>
  <sheets>
    <sheet name="2022年度予算" sheetId="6" r:id="rId1"/>
    <sheet name="2021年度予算" sheetId="5" r:id="rId2"/>
    <sheet name="2020年度予算" sheetId="4" r:id="rId3"/>
    <sheet name="2019年度予算" sheetId="3" r:id="rId4"/>
  </sheets>
  <calcPr calcId="191029"/>
</workbook>
</file>

<file path=xl/calcChain.xml><?xml version="1.0" encoding="utf-8"?>
<calcChain xmlns="http://schemas.openxmlformats.org/spreadsheetml/2006/main">
  <c r="F28" i="6" l="1"/>
  <c r="M28" i="6"/>
  <c r="L28" i="6"/>
  <c r="K28" i="6"/>
  <c r="J28" i="6"/>
  <c r="I28" i="6"/>
  <c r="H28" i="6"/>
  <c r="G28" i="6"/>
  <c r="M15" i="6"/>
  <c r="L15" i="6"/>
  <c r="K15" i="6"/>
  <c r="J15" i="6"/>
  <c r="I15" i="6"/>
  <c r="H15" i="6"/>
  <c r="G15" i="6"/>
  <c r="F15" i="6"/>
  <c r="E15" i="6"/>
  <c r="K45" i="6"/>
  <c r="J45" i="6"/>
  <c r="K23" i="6"/>
  <c r="J23" i="6"/>
  <c r="J48" i="6" l="1"/>
  <c r="J54" i="6" s="1"/>
  <c r="J25" i="6"/>
  <c r="J21" i="6"/>
  <c r="K48" i="6"/>
  <c r="K54" i="6" s="1"/>
  <c r="K25" i="6"/>
  <c r="K21" i="6"/>
  <c r="E48" i="6"/>
  <c r="E54" i="6" s="1"/>
  <c r="E25" i="6"/>
  <c r="E21" i="6"/>
  <c r="M48" i="6"/>
  <c r="M54" i="6" s="1"/>
  <c r="L48" i="6"/>
  <c r="L54" i="6" s="1"/>
  <c r="I48" i="6"/>
  <c r="I54" i="6" s="1"/>
  <c r="H48" i="6"/>
  <c r="H54" i="6" s="1"/>
  <c r="F48" i="6"/>
  <c r="F54" i="6" s="1"/>
  <c r="G33" i="6"/>
  <c r="G47" i="6" s="1"/>
  <c r="G48" i="6" s="1"/>
  <c r="G54" i="6" s="1"/>
  <c r="M25" i="6"/>
  <c r="L25" i="6"/>
  <c r="G25" i="6"/>
  <c r="F25" i="6"/>
  <c r="M21" i="6"/>
  <c r="L21" i="6"/>
  <c r="I21" i="6"/>
  <c r="H21" i="6"/>
  <c r="G21" i="6"/>
  <c r="F21" i="6"/>
  <c r="I10" i="6"/>
  <c r="H10" i="6"/>
  <c r="E48" i="5"/>
  <c r="F33" i="5"/>
  <c r="F47" i="5" s="1"/>
  <c r="F48" i="5" s="1"/>
  <c r="F54" i="5" s="1"/>
  <c r="E21" i="5"/>
  <c r="E15" i="5" s="1"/>
  <c r="E28" i="5" s="1"/>
  <c r="E25" i="5"/>
  <c r="E54" i="5"/>
  <c r="E56" i="5" s="1"/>
  <c r="J21" i="5"/>
  <c r="J15" i="5" s="1"/>
  <c r="J28" i="5" s="1"/>
  <c r="J25" i="5"/>
  <c r="J48" i="5"/>
  <c r="J54" i="5" s="1"/>
  <c r="I21" i="5"/>
  <c r="I25" i="5"/>
  <c r="I15" i="5"/>
  <c r="I28" i="5" s="1"/>
  <c r="I48" i="5"/>
  <c r="I54" i="5" s="1"/>
  <c r="H10" i="5"/>
  <c r="H21" i="5"/>
  <c r="H15" i="5" s="1"/>
  <c r="H28" i="5" s="1"/>
  <c r="H48" i="5"/>
  <c r="H54" i="5"/>
  <c r="H56" i="5" s="1"/>
  <c r="G10" i="5"/>
  <c r="G21" i="5"/>
  <c r="G15" i="5" s="1"/>
  <c r="G48" i="5"/>
  <c r="G54" i="5" s="1"/>
  <c r="F21" i="5"/>
  <c r="F15" i="5" s="1"/>
  <c r="F28" i="5" s="1"/>
  <c r="F25" i="5"/>
  <c r="E21" i="4"/>
  <c r="E25" i="4"/>
  <c r="E15" i="4" s="1"/>
  <c r="E28" i="4" s="1"/>
  <c r="E47" i="4"/>
  <c r="G47" i="3"/>
  <c r="F47" i="3"/>
  <c r="E47" i="3"/>
  <c r="G25" i="3"/>
  <c r="G21" i="3"/>
  <c r="F21" i="3"/>
  <c r="F15" i="3" s="1"/>
  <c r="E21" i="3"/>
  <c r="G15" i="3"/>
  <c r="G28" i="3" s="1"/>
  <c r="G48" i="3" s="1"/>
  <c r="E15" i="3"/>
  <c r="F10" i="3"/>
  <c r="F28" i="3" s="1"/>
  <c r="F48" i="3" s="1"/>
  <c r="E10" i="3"/>
  <c r="E28" i="3" s="1"/>
  <c r="E48" i="3" s="1"/>
  <c r="F47" i="4"/>
  <c r="F53" i="4"/>
  <c r="F55" i="4" s="1"/>
  <c r="F56" i="4" s="1"/>
  <c r="I47" i="4"/>
  <c r="I53" i="4" s="1"/>
  <c r="H47" i="4"/>
  <c r="H53" i="4"/>
  <c r="H56" i="4" s="1"/>
  <c r="G47" i="4"/>
  <c r="G53" i="4" s="1"/>
  <c r="E53" i="4"/>
  <c r="I25" i="4"/>
  <c r="I15" i="4" s="1"/>
  <c r="I28" i="4" s="1"/>
  <c r="H25" i="4"/>
  <c r="I21" i="4"/>
  <c r="H21" i="4"/>
  <c r="H15" i="4"/>
  <c r="H28" i="4" s="1"/>
  <c r="G21" i="4"/>
  <c r="F21" i="4"/>
  <c r="F15" i="4"/>
  <c r="F28" i="4" s="1"/>
  <c r="G15" i="4"/>
  <c r="G10" i="4"/>
  <c r="G28" i="4" s="1"/>
  <c r="F10" i="4"/>
  <c r="H55" i="4"/>
  <c r="E55" i="4"/>
  <c r="E56" i="4" s="1"/>
  <c r="E28" i="6" l="1"/>
  <c r="F55" i="6"/>
  <c r="I55" i="6"/>
  <c r="G49" i="6"/>
  <c r="J56" i="6"/>
  <c r="J57" i="6" s="1"/>
  <c r="J58" i="6" s="1"/>
  <c r="J49" i="6"/>
  <c r="J55" i="6"/>
  <c r="K56" i="6"/>
  <c r="K57" i="6" s="1"/>
  <c r="K58" i="6" s="1"/>
  <c r="K55" i="6"/>
  <c r="K49" i="6"/>
  <c r="E49" i="6"/>
  <c r="E55" i="6"/>
  <c r="E56" i="6"/>
  <c r="E57" i="6" s="1"/>
  <c r="E58" i="6" s="1"/>
  <c r="M49" i="6"/>
  <c r="M55" i="6"/>
  <c r="I56" i="6"/>
  <c r="I57" i="6" s="1"/>
  <c r="I58" i="6" s="1"/>
  <c r="H55" i="6"/>
  <c r="H49" i="6"/>
  <c r="L49" i="6"/>
  <c r="L55" i="6"/>
  <c r="H56" i="6"/>
  <c r="H57" i="6" s="1"/>
  <c r="H58" i="6" s="1"/>
  <c r="G56" i="6"/>
  <c r="G57" i="6" s="1"/>
  <c r="L56" i="6"/>
  <c r="L57" i="6" s="1"/>
  <c r="L58" i="6" s="1"/>
  <c r="F49" i="6"/>
  <c r="F56" i="6"/>
  <c r="F57" i="6" s="1"/>
  <c r="F58" i="6" s="1"/>
  <c r="M56" i="6"/>
  <c r="M57" i="6" s="1"/>
  <c r="M58" i="6" s="1"/>
  <c r="E48" i="4"/>
  <c r="E54" i="4"/>
  <c r="E57" i="4"/>
  <c r="G54" i="4"/>
  <c r="G48" i="4"/>
  <c r="F55" i="5"/>
  <c r="F49" i="5"/>
  <c r="I56" i="5"/>
  <c r="I57" i="5"/>
  <c r="J56" i="5"/>
  <c r="J57" i="5" s="1"/>
  <c r="J58" i="5" s="1"/>
  <c r="I54" i="4"/>
  <c r="I48" i="4"/>
  <c r="E49" i="5"/>
  <c r="E55" i="5"/>
  <c r="H54" i="4"/>
  <c r="H48" i="4"/>
  <c r="H57" i="4"/>
  <c r="G56" i="5"/>
  <c r="G57" i="5" s="1"/>
  <c r="F54" i="4"/>
  <c r="F57" i="4"/>
  <c r="F48" i="4"/>
  <c r="I56" i="4"/>
  <c r="I57" i="4" s="1"/>
  <c r="I55" i="4"/>
  <c r="J55" i="5"/>
  <c r="J49" i="5"/>
  <c r="F56" i="5"/>
  <c r="F57" i="5" s="1"/>
  <c r="F58" i="5" s="1"/>
  <c r="I49" i="5"/>
  <c r="I58" i="5"/>
  <c r="I55" i="5"/>
  <c r="H55" i="5"/>
  <c r="H49" i="5"/>
  <c r="G55" i="4"/>
  <c r="G56" i="4"/>
  <c r="G57" i="4" s="1"/>
  <c r="G28" i="5"/>
  <c r="H57" i="5"/>
  <c r="H58" i="5" s="1"/>
  <c r="E57" i="5"/>
  <c r="E58" i="5" s="1"/>
  <c r="I49" i="6" l="1"/>
  <c r="G58" i="6"/>
  <c r="G55" i="6"/>
  <c r="G49" i="5"/>
  <c r="G58" i="5"/>
  <c r="G55" i="5"/>
</calcChain>
</file>

<file path=xl/sharedStrings.xml><?xml version="1.0" encoding="utf-8"?>
<sst xmlns="http://schemas.openxmlformats.org/spreadsheetml/2006/main" count="255" uniqueCount="78">
  <si>
    <t>収支予算書 (正味)案</t>
  </si>
  <si>
    <t>2020年3月 1日から2021年2月28日まで</t>
  </si>
  <si>
    <t>公益社団法人 日本分析化学会</t>
  </si>
  <si>
    <t>中部支部</t>
  </si>
  <si>
    <t>（税込み）</t>
  </si>
  <si>
    <t>科          目</t>
  </si>
  <si>
    <t>2020年度予算額</t>
  </si>
  <si>
    <t>2019年度予算額</t>
  </si>
  <si>
    <t>2018年度予算額</t>
  </si>
  <si>
    <t>2018年度実績</t>
  </si>
  <si>
    <t>2017年度実績</t>
  </si>
  <si>
    <t>備考</t>
  </si>
  <si>
    <t>Ⅰ　一般正味財産増減の部</t>
  </si>
  <si>
    <t xml:space="preserve">  １．経常増減の部</t>
  </si>
  <si>
    <t xml:space="preserve">    (1) 経常収益</t>
  </si>
  <si>
    <t xml:space="preserve">        特定資産運用益</t>
  </si>
  <si>
    <t>　　　　　</t>
  </si>
  <si>
    <t>特定資産運用益があれば特定資産名称を</t>
  </si>
  <si>
    <t>科目11/12行に記入し予算額を入れて下さい。</t>
  </si>
  <si>
    <t>　　　　受　取　入　会　金</t>
  </si>
  <si>
    <t xml:space="preserve">        受  取  会  費</t>
  </si>
  <si>
    <t xml:space="preserve">        事  業  活　動　収　入</t>
  </si>
  <si>
    <t xml:space="preserve">          講 演 会 収 入</t>
  </si>
  <si>
    <t>　　　　　討 論 会 収 入</t>
  </si>
  <si>
    <t xml:space="preserve">          講 習 会 収 入</t>
  </si>
  <si>
    <t xml:space="preserve">          印  税  収  入</t>
  </si>
  <si>
    <t xml:space="preserve">          広告料・展示料収入</t>
  </si>
  <si>
    <t>　　　　　補 助 金 収 入</t>
  </si>
  <si>
    <t xml:space="preserve">              本 部</t>
  </si>
  <si>
    <t>　　　　　　　そ の 他</t>
  </si>
  <si>
    <t>受取自治体補助</t>
  </si>
  <si>
    <t xml:space="preserve">        　受 取 寄 付 金</t>
  </si>
  <si>
    <t xml:space="preserve">          雑    収    益</t>
  </si>
  <si>
    <t xml:space="preserve">              受取利 息 収入</t>
  </si>
  <si>
    <t xml:space="preserve">              雑    収    入</t>
  </si>
  <si>
    <t xml:space="preserve">        経常収益計</t>
  </si>
  <si>
    <t xml:space="preserve">    (2) 経常費用</t>
  </si>
  <si>
    <t xml:space="preserve">        事　業　活　動　支　出  </t>
  </si>
  <si>
    <t xml:space="preserve">          臨 時 雇 賃 金</t>
  </si>
  <si>
    <t xml:space="preserve">          会    議    費</t>
  </si>
  <si>
    <t xml:space="preserve">          旅 費 交 通 費</t>
  </si>
  <si>
    <t xml:space="preserve">          通 信 運 搬 費</t>
  </si>
  <si>
    <t xml:space="preserve">          消  耗  品  費</t>
  </si>
  <si>
    <t xml:space="preserve">          印 刷 製 本 費</t>
  </si>
  <si>
    <t xml:space="preserve">          賃借料（リース除く）</t>
  </si>
  <si>
    <t>支払保険料</t>
  </si>
  <si>
    <t xml:space="preserve">          諸    謝    金</t>
  </si>
  <si>
    <t>　　　　　租　税　公　課</t>
  </si>
  <si>
    <t xml:space="preserve">          支 払 負 担 金</t>
  </si>
  <si>
    <t xml:space="preserve">          支 払 助 成 金</t>
  </si>
  <si>
    <t>国際会議補助金(前年度）</t>
  </si>
  <si>
    <t xml:space="preserve">          内部支払助成金</t>
  </si>
  <si>
    <t>若手会 (50万円)</t>
  </si>
  <si>
    <t xml:space="preserve">          委    託    費</t>
  </si>
  <si>
    <t xml:space="preserve">          表    彰    費</t>
  </si>
  <si>
    <t xml:space="preserve">          雑          費</t>
  </si>
  <si>
    <t xml:space="preserve">        経常費用計</t>
  </si>
  <si>
    <t xml:space="preserve">        評価損益調整前当期増減額</t>
  </si>
  <si>
    <t xml:space="preserve">        人件費(給与、臨時雇、退職給与、法定福利）</t>
  </si>
  <si>
    <t xml:space="preserve">        事業活動支出計</t>
  </si>
  <si>
    <t xml:space="preserve">          事業活動収支差額</t>
  </si>
  <si>
    <t>共通管理費　　　事業費の25％</t>
  </si>
  <si>
    <t xml:space="preserve">        事業活動支出  合計</t>
  </si>
  <si>
    <t xml:space="preserve">          事業活動収支差額（共通費込）</t>
  </si>
  <si>
    <t>2019年 3月 1日から2020年2月29日まで</t>
  </si>
  <si>
    <t>予算額</t>
  </si>
  <si>
    <t>前年度予算額</t>
  </si>
  <si>
    <t>2021年度予算案</t>
    <rPh sb="4" eb="6">
      <t>ネンド</t>
    </rPh>
    <rPh sb="6" eb="8">
      <t>ヨサン</t>
    </rPh>
    <rPh sb="8" eb="9">
      <t>アン</t>
    </rPh>
    <phoneticPr fontId="12"/>
  </si>
  <si>
    <t>2020年度追加削減分：経常費用の5%</t>
    <rPh sb="4" eb="6">
      <t>ネンド</t>
    </rPh>
    <phoneticPr fontId="12"/>
  </si>
  <si>
    <t>2021年3月 1日から2022年2月28日まで</t>
    <phoneticPr fontId="11"/>
  </si>
  <si>
    <t xml:space="preserve">        評価損益調整前当期増減額</t>
    <phoneticPr fontId="11"/>
  </si>
  <si>
    <t>2022年3月 1日から2023年2月28日まで</t>
    <phoneticPr fontId="11"/>
  </si>
  <si>
    <t>2022年度予算案</t>
    <rPh sb="4" eb="6">
      <t>ネンド</t>
    </rPh>
    <rPh sb="6" eb="8">
      <t>ヨサン</t>
    </rPh>
    <rPh sb="8" eb="9">
      <t>アン</t>
    </rPh>
    <phoneticPr fontId="12"/>
  </si>
  <si>
    <t>2020年度実績</t>
    <phoneticPr fontId="14"/>
  </si>
  <si>
    <t>2019年度実績</t>
    <phoneticPr fontId="14"/>
  </si>
  <si>
    <t>　　　　補 助 金 収 入</t>
    <phoneticPr fontId="14"/>
  </si>
  <si>
    <t xml:space="preserve">        受 取 寄 付 金</t>
    <phoneticPr fontId="14"/>
  </si>
  <si>
    <t xml:space="preserve">        雑    収    益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</si>
</sst>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charset val="128"/>
      <scheme val="minor"/>
    </font>
    <font>
      <b/>
      <u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9"/>
      <color indexed="17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6"/>
      <name val="ＭＳ Ｐゴシック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3" fontId="2" fillId="3" borderId="0" xfId="0" applyNumberFormat="1" applyFont="1" applyFill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applyFill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Fill="1">
      <alignment vertical="center"/>
    </xf>
    <xf numFmtId="38" fontId="0" fillId="0" borderId="0" xfId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427F-DDA8-4386-8283-A00323E1E0B8}">
  <sheetPr>
    <pageSetUpPr fitToPage="1"/>
  </sheetPr>
  <dimension ref="A1:P58"/>
  <sheetViews>
    <sheetView tabSelected="1" workbookViewId="0">
      <selection activeCell="E32" sqref="E32"/>
    </sheetView>
  </sheetViews>
  <sheetFormatPr defaultColWidth="8.875" defaultRowHeight="13.5" x14ac:dyDescent="0.15"/>
  <cols>
    <col min="4" max="4" width="23.375" customWidth="1"/>
    <col min="5" max="10" width="17.5" customWidth="1"/>
    <col min="11" max="13" width="17.625" customWidth="1"/>
    <col min="14" max="14" width="34.625" customWidth="1"/>
    <col min="16" max="16" width="10.25" customWidth="1"/>
  </cols>
  <sheetData>
    <row r="1" spans="1:14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15">
      <c r="A3" s="43" t="s">
        <v>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1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15">
      <c r="A5" s="45" t="s">
        <v>3</v>
      </c>
      <c r="B5" s="45"/>
      <c r="C5" s="45"/>
      <c r="D5" s="45"/>
      <c r="E5" s="33"/>
      <c r="F5" s="33"/>
      <c r="G5" s="46" t="s">
        <v>4</v>
      </c>
      <c r="H5" s="46"/>
      <c r="I5" s="46"/>
      <c r="J5" s="46"/>
      <c r="K5" s="46"/>
      <c r="L5" s="46"/>
      <c r="M5" s="46"/>
      <c r="N5" s="46"/>
    </row>
    <row r="6" spans="1:14" x14ac:dyDescent="0.15">
      <c r="A6" s="47" t="s">
        <v>5</v>
      </c>
      <c r="B6" s="47"/>
      <c r="C6" s="47"/>
      <c r="D6" s="47"/>
      <c r="E6" s="34" t="s">
        <v>72</v>
      </c>
      <c r="F6" s="34" t="s">
        <v>67</v>
      </c>
      <c r="G6" s="34" t="s">
        <v>6</v>
      </c>
      <c r="H6" s="34" t="s">
        <v>7</v>
      </c>
      <c r="I6" s="34" t="s">
        <v>8</v>
      </c>
      <c r="J6" s="34" t="s">
        <v>73</v>
      </c>
      <c r="K6" s="34" t="s">
        <v>74</v>
      </c>
      <c r="L6" s="34" t="s">
        <v>9</v>
      </c>
      <c r="M6" s="34" t="s">
        <v>10</v>
      </c>
      <c r="N6" s="34" t="s">
        <v>11</v>
      </c>
    </row>
    <row r="7" spans="1:14" x14ac:dyDescent="0.15">
      <c r="A7" s="48" t="s">
        <v>12</v>
      </c>
      <c r="B7" s="48"/>
      <c r="C7" s="48"/>
      <c r="D7" s="48"/>
      <c r="E7" s="2"/>
      <c r="F7" s="30"/>
      <c r="G7" s="2"/>
      <c r="H7" s="2"/>
      <c r="I7" s="2"/>
      <c r="J7" s="2"/>
      <c r="K7" s="2"/>
      <c r="L7" s="2"/>
      <c r="M7" s="2"/>
      <c r="N7" s="3"/>
    </row>
    <row r="8" spans="1:14" x14ac:dyDescent="0.15">
      <c r="A8" s="39" t="s">
        <v>13</v>
      </c>
      <c r="B8" s="39"/>
      <c r="C8" s="39"/>
      <c r="D8" s="39"/>
      <c r="E8" s="4"/>
      <c r="F8" s="27"/>
      <c r="G8" s="27"/>
      <c r="H8" s="4"/>
      <c r="I8" s="4"/>
      <c r="J8" s="4"/>
      <c r="K8" s="4"/>
      <c r="L8" s="4"/>
      <c r="M8" s="4"/>
      <c r="N8" s="5"/>
    </row>
    <row r="9" spans="1:14" x14ac:dyDescent="0.15">
      <c r="A9" s="39" t="s">
        <v>14</v>
      </c>
      <c r="B9" s="39"/>
      <c r="C9" s="39"/>
      <c r="D9" s="39"/>
      <c r="E9" s="4"/>
      <c r="F9" s="27"/>
      <c r="G9" s="27"/>
      <c r="H9" s="4"/>
      <c r="I9" s="4"/>
      <c r="J9" s="4"/>
      <c r="K9" s="4"/>
      <c r="L9" s="4"/>
      <c r="M9" s="4"/>
      <c r="N9" s="5"/>
    </row>
    <row r="10" spans="1:14" x14ac:dyDescent="0.15">
      <c r="A10" s="38" t="s">
        <v>15</v>
      </c>
      <c r="B10" s="38"/>
      <c r="C10" s="38"/>
      <c r="D10" s="38"/>
      <c r="E10" s="9"/>
      <c r="F10" s="18"/>
      <c r="G10" s="18">
        <v>0</v>
      </c>
      <c r="H10" s="7">
        <f>H11+H12</f>
        <v>0</v>
      </c>
      <c r="I10" s="7">
        <f>I11+I12</f>
        <v>0</v>
      </c>
      <c r="J10" s="7">
        <v>24</v>
      </c>
      <c r="K10" s="7">
        <v>26</v>
      </c>
      <c r="L10" s="7">
        <v>31</v>
      </c>
      <c r="M10" s="7">
        <v>35</v>
      </c>
    </row>
    <row r="11" spans="1:14" x14ac:dyDescent="0.15">
      <c r="A11" s="38" t="s">
        <v>16</v>
      </c>
      <c r="B11" s="38"/>
      <c r="C11" s="38"/>
      <c r="D11" s="38"/>
      <c r="E11" s="7"/>
      <c r="F11" s="18"/>
      <c r="G11" s="18"/>
      <c r="H11" s="7"/>
      <c r="I11" s="7"/>
      <c r="J11" s="7"/>
      <c r="K11" s="7"/>
      <c r="L11" s="7"/>
      <c r="M11" s="7"/>
      <c r="N11" s="8" t="s">
        <v>17</v>
      </c>
    </row>
    <row r="12" spans="1:14" x14ac:dyDescent="0.15">
      <c r="A12" s="38"/>
      <c r="B12" s="38"/>
      <c r="C12" s="38"/>
      <c r="D12" s="38"/>
      <c r="E12" s="7"/>
      <c r="F12" s="18"/>
      <c r="G12" s="18"/>
      <c r="H12" s="7"/>
      <c r="I12" s="7"/>
      <c r="J12" s="7"/>
      <c r="K12" s="7"/>
      <c r="L12" s="7"/>
      <c r="M12" s="7"/>
      <c r="N12" s="8" t="s">
        <v>18</v>
      </c>
    </row>
    <row r="13" spans="1:14" x14ac:dyDescent="0.15">
      <c r="A13" s="38" t="s">
        <v>19</v>
      </c>
      <c r="B13" s="40"/>
      <c r="C13" s="40"/>
      <c r="D13" s="40"/>
      <c r="E13" s="9"/>
      <c r="F13" s="18"/>
      <c r="G13" s="18">
        <v>0</v>
      </c>
      <c r="H13" s="7"/>
      <c r="I13" s="7"/>
      <c r="J13" s="7">
        <v>0</v>
      </c>
      <c r="K13" s="7">
        <v>0</v>
      </c>
      <c r="L13" s="7">
        <v>0</v>
      </c>
      <c r="M13" s="7">
        <v>0</v>
      </c>
      <c r="N13" s="8"/>
    </row>
    <row r="14" spans="1:14" x14ac:dyDescent="0.15">
      <c r="A14" s="38" t="s">
        <v>20</v>
      </c>
      <c r="B14" s="38"/>
      <c r="C14" s="38"/>
      <c r="D14" s="38"/>
      <c r="E14" s="9"/>
      <c r="F14" s="18"/>
      <c r="G14" s="18">
        <v>0</v>
      </c>
      <c r="H14" s="7"/>
      <c r="I14" s="7"/>
      <c r="J14" s="7">
        <v>0</v>
      </c>
      <c r="K14" s="7">
        <v>0</v>
      </c>
      <c r="L14" s="7">
        <v>0</v>
      </c>
      <c r="M14" s="7">
        <v>0</v>
      </c>
      <c r="N14" s="8"/>
    </row>
    <row r="15" spans="1:14" s="17" customFormat="1" x14ac:dyDescent="0.15">
      <c r="A15" s="41" t="s">
        <v>21</v>
      </c>
      <c r="B15" s="41"/>
      <c r="C15" s="41"/>
      <c r="D15" s="41"/>
      <c r="E15" s="7">
        <f>SUM(E16:E20)</f>
        <v>2400000</v>
      </c>
      <c r="F15" s="7">
        <f t="shared" ref="F15:M15" si="0">SUM(F16:F20)</f>
        <v>2400000</v>
      </c>
      <c r="G15" s="7">
        <f t="shared" si="0"/>
        <v>2400000</v>
      </c>
      <c r="H15" s="7">
        <f t="shared" si="0"/>
        <v>2400000</v>
      </c>
      <c r="I15" s="7">
        <f t="shared" si="0"/>
        <v>2330000</v>
      </c>
      <c r="J15" s="7">
        <f t="shared" si="0"/>
        <v>234000</v>
      </c>
      <c r="K15" s="7">
        <f t="shared" si="0"/>
        <v>1554280</v>
      </c>
      <c r="L15" s="7">
        <f t="shared" si="0"/>
        <v>586000</v>
      </c>
      <c r="M15" s="7">
        <f t="shared" si="0"/>
        <v>1632874</v>
      </c>
      <c r="N15" s="23"/>
    </row>
    <row r="16" spans="1:14" x14ac:dyDescent="0.15">
      <c r="A16" s="38" t="s">
        <v>22</v>
      </c>
      <c r="B16" s="38"/>
      <c r="C16" s="38"/>
      <c r="D16" s="38"/>
      <c r="E16" s="9"/>
      <c r="F16" s="18"/>
      <c r="G16" s="18">
        <v>0</v>
      </c>
      <c r="H16" s="7"/>
      <c r="I16" s="7"/>
      <c r="J16" s="7">
        <v>0</v>
      </c>
      <c r="K16" s="7">
        <v>0</v>
      </c>
      <c r="L16" s="7">
        <v>0</v>
      </c>
      <c r="M16" s="7">
        <v>0</v>
      </c>
      <c r="N16" s="8"/>
    </row>
    <row r="17" spans="1:16" x14ac:dyDescent="0.15">
      <c r="A17" s="41" t="s">
        <v>23</v>
      </c>
      <c r="B17" s="41"/>
      <c r="C17" s="41"/>
      <c r="D17" s="41"/>
      <c r="E17" s="9"/>
      <c r="F17" s="18"/>
      <c r="G17" s="18">
        <v>0</v>
      </c>
      <c r="H17" s="7"/>
      <c r="I17" s="7"/>
      <c r="J17" s="7">
        <v>0</v>
      </c>
      <c r="K17" s="7">
        <v>383500</v>
      </c>
      <c r="L17" s="7">
        <v>402000</v>
      </c>
      <c r="M17" s="7">
        <v>462038</v>
      </c>
      <c r="N17" s="8"/>
    </row>
    <row r="18" spans="1:16" x14ac:dyDescent="0.15">
      <c r="A18" s="38" t="s">
        <v>24</v>
      </c>
      <c r="B18" s="38"/>
      <c r="C18" s="38"/>
      <c r="D18" s="38"/>
      <c r="E18" s="9">
        <v>2400000</v>
      </c>
      <c r="F18" s="18">
        <v>2400000</v>
      </c>
      <c r="G18" s="18">
        <v>2400000</v>
      </c>
      <c r="H18" s="7">
        <v>2400000</v>
      </c>
      <c r="I18" s="7">
        <v>2330000</v>
      </c>
      <c r="J18" s="35">
        <v>229000</v>
      </c>
      <c r="K18" s="35">
        <v>1020780</v>
      </c>
      <c r="L18" s="7">
        <v>179000</v>
      </c>
      <c r="M18" s="7">
        <v>911575</v>
      </c>
      <c r="N18" s="8"/>
    </row>
    <row r="19" spans="1:16" x14ac:dyDescent="0.15">
      <c r="A19" s="38" t="s">
        <v>25</v>
      </c>
      <c r="B19" s="38"/>
      <c r="C19" s="38"/>
      <c r="D19" s="38"/>
      <c r="E19" s="9"/>
      <c r="F19" s="18"/>
      <c r="G19" s="18">
        <v>0</v>
      </c>
      <c r="H19" s="7"/>
      <c r="I19" s="7"/>
      <c r="J19" s="7">
        <v>0</v>
      </c>
      <c r="K19" s="7">
        <v>0</v>
      </c>
      <c r="L19" s="7">
        <v>0</v>
      </c>
      <c r="M19" s="7">
        <v>0</v>
      </c>
      <c r="N19" s="8"/>
    </row>
    <row r="20" spans="1:16" x14ac:dyDescent="0.15">
      <c r="A20" s="38" t="s">
        <v>26</v>
      </c>
      <c r="B20" s="38"/>
      <c r="C20" s="38"/>
      <c r="D20" s="38"/>
      <c r="E20" s="9"/>
      <c r="F20" s="18"/>
      <c r="G20" s="18">
        <v>0</v>
      </c>
      <c r="H20" s="7"/>
      <c r="I20" s="7"/>
      <c r="J20" s="7">
        <v>5000</v>
      </c>
      <c r="K20" s="7">
        <v>150000</v>
      </c>
      <c r="L20" s="7">
        <v>5000</v>
      </c>
      <c r="M20" s="7">
        <v>259261</v>
      </c>
      <c r="N20" s="8"/>
    </row>
    <row r="21" spans="1:16" s="17" customFormat="1" x14ac:dyDescent="0.15">
      <c r="A21" s="41" t="s">
        <v>75</v>
      </c>
      <c r="B21" s="41"/>
      <c r="C21" s="41"/>
      <c r="D21" s="41"/>
      <c r="E21" s="7">
        <f t="shared" ref="E21:M21" si="1">E22+E23</f>
        <v>1194900</v>
      </c>
      <c r="F21" s="18">
        <f t="shared" si="1"/>
        <v>1280500</v>
      </c>
      <c r="G21" s="18">
        <f t="shared" si="1"/>
        <v>1372600</v>
      </c>
      <c r="H21" s="18">
        <f t="shared" si="1"/>
        <v>1383700</v>
      </c>
      <c r="I21" s="18">
        <f t="shared" si="1"/>
        <v>1577000</v>
      </c>
      <c r="J21" s="18">
        <f t="shared" si="1"/>
        <v>2872812</v>
      </c>
      <c r="K21" s="18">
        <f t="shared" si="1"/>
        <v>2533771</v>
      </c>
      <c r="L21" s="18">
        <f t="shared" si="1"/>
        <v>2468076</v>
      </c>
      <c r="M21" s="18">
        <f t="shared" si="1"/>
        <v>2513727</v>
      </c>
      <c r="N21" s="23"/>
    </row>
    <row r="22" spans="1:16" x14ac:dyDescent="0.15">
      <c r="A22" s="38" t="s">
        <v>28</v>
      </c>
      <c r="B22" s="38"/>
      <c r="C22" s="38"/>
      <c r="D22" s="38"/>
      <c r="E22" s="9">
        <v>1184900</v>
      </c>
      <c r="F22" s="18">
        <v>1270500</v>
      </c>
      <c r="G22" s="18">
        <v>1362600</v>
      </c>
      <c r="H22" s="7">
        <v>1373700</v>
      </c>
      <c r="I22" s="7">
        <v>1507000</v>
      </c>
      <c r="J22" s="7">
        <v>2569079</v>
      </c>
      <c r="K22" s="7">
        <v>1383700</v>
      </c>
      <c r="L22" s="7">
        <v>2408076</v>
      </c>
      <c r="M22" s="7">
        <v>2373727</v>
      </c>
      <c r="N22" s="8"/>
    </row>
    <row r="23" spans="1:16" x14ac:dyDescent="0.15">
      <c r="A23" s="38" t="s">
        <v>29</v>
      </c>
      <c r="B23" s="38"/>
      <c r="C23" s="38"/>
      <c r="D23" s="38"/>
      <c r="E23" s="35">
        <v>10000</v>
      </c>
      <c r="F23" s="18">
        <v>10000</v>
      </c>
      <c r="G23" s="18">
        <v>10000</v>
      </c>
      <c r="H23" s="7">
        <v>10000</v>
      </c>
      <c r="I23" s="7">
        <v>70000</v>
      </c>
      <c r="J23" s="35">
        <f>253733+50000</f>
        <v>303733</v>
      </c>
      <c r="K23" s="35">
        <f>980071+40000+80000+50000</f>
        <v>1150071</v>
      </c>
      <c r="L23" s="7">
        <v>60000</v>
      </c>
      <c r="M23" s="7">
        <v>140000</v>
      </c>
      <c r="N23" s="8" t="s">
        <v>30</v>
      </c>
    </row>
    <row r="24" spans="1:16" x14ac:dyDescent="0.15">
      <c r="A24" s="38" t="s">
        <v>76</v>
      </c>
      <c r="B24" s="38"/>
      <c r="C24" s="38"/>
      <c r="D24" s="38"/>
      <c r="E24" s="9"/>
      <c r="F24" s="18"/>
      <c r="G24" s="18"/>
      <c r="H24" s="7"/>
      <c r="I24" s="7"/>
      <c r="J24" s="7">
        <v>0</v>
      </c>
      <c r="K24" s="7">
        <v>0</v>
      </c>
      <c r="L24" s="7">
        <v>0</v>
      </c>
      <c r="M24" s="7">
        <v>0</v>
      </c>
      <c r="N24" s="8"/>
    </row>
    <row r="25" spans="1:16" x14ac:dyDescent="0.15">
      <c r="A25" s="38" t="s">
        <v>77</v>
      </c>
      <c r="B25" s="38"/>
      <c r="C25" s="38"/>
      <c r="D25" s="38"/>
      <c r="E25" s="7">
        <f>E26+E27</f>
        <v>11000</v>
      </c>
      <c r="F25" s="18">
        <f>F26+F27</f>
        <v>11000</v>
      </c>
      <c r="G25" s="18">
        <f>G26+G27</f>
        <v>11000</v>
      </c>
      <c r="H25" s="7">
        <v>11000</v>
      </c>
      <c r="I25" s="7">
        <v>11000</v>
      </c>
      <c r="J25" s="7">
        <f>J26+J27</f>
        <v>32</v>
      </c>
      <c r="K25" s="7">
        <f>K26+K27</f>
        <v>27033</v>
      </c>
      <c r="L25" s="7">
        <f>L26+L27</f>
        <v>248033</v>
      </c>
      <c r="M25" s="7">
        <f>M26+M27</f>
        <v>32</v>
      </c>
      <c r="N25" s="8"/>
    </row>
    <row r="26" spans="1:16" x14ac:dyDescent="0.15">
      <c r="A26" s="38" t="s">
        <v>33</v>
      </c>
      <c r="B26" s="38"/>
      <c r="C26" s="38"/>
      <c r="D26" s="38"/>
      <c r="E26" s="9">
        <v>1000</v>
      </c>
      <c r="F26" s="18">
        <v>1000</v>
      </c>
      <c r="G26" s="18">
        <v>1000</v>
      </c>
      <c r="H26" s="7">
        <v>1000</v>
      </c>
      <c r="I26" s="7">
        <v>1000</v>
      </c>
      <c r="J26" s="7">
        <v>32</v>
      </c>
      <c r="K26" s="7">
        <v>33</v>
      </c>
      <c r="L26" s="7">
        <v>33</v>
      </c>
      <c r="M26" s="7">
        <v>32</v>
      </c>
      <c r="N26" s="8"/>
    </row>
    <row r="27" spans="1:16" x14ac:dyDescent="0.15">
      <c r="A27" s="38" t="s">
        <v>34</v>
      </c>
      <c r="B27" s="38"/>
      <c r="C27" s="38"/>
      <c r="D27" s="38"/>
      <c r="E27" s="36">
        <v>10000</v>
      </c>
      <c r="F27" s="28">
        <v>10000</v>
      </c>
      <c r="G27" s="28">
        <v>10000</v>
      </c>
      <c r="H27" s="10">
        <v>10000</v>
      </c>
      <c r="I27" s="10">
        <v>10000</v>
      </c>
      <c r="J27" s="36">
        <v>0</v>
      </c>
      <c r="K27" s="36">
        <v>27000</v>
      </c>
      <c r="L27" s="10">
        <v>248000</v>
      </c>
      <c r="M27" s="10">
        <v>0</v>
      </c>
      <c r="N27" s="11"/>
    </row>
    <row r="28" spans="1:16" x14ac:dyDescent="0.15">
      <c r="A28" s="39" t="s">
        <v>35</v>
      </c>
      <c r="B28" s="39"/>
      <c r="C28" s="39"/>
      <c r="D28" s="39"/>
      <c r="E28" s="12">
        <f>E10+E13+E14+E15+E21+E24+E25</f>
        <v>3605900</v>
      </c>
      <c r="F28" s="12">
        <f>F10+F13+F14+F15+F21+F24+F25</f>
        <v>3691500</v>
      </c>
      <c r="G28" s="12">
        <f t="shared" ref="G28:M28" si="2">G10+G13+G14+G15+G21+G24+G25</f>
        <v>3783600</v>
      </c>
      <c r="H28" s="12">
        <f t="shared" si="2"/>
        <v>3794700</v>
      </c>
      <c r="I28" s="12">
        <f t="shared" si="2"/>
        <v>3918000</v>
      </c>
      <c r="J28" s="12">
        <f t="shared" si="2"/>
        <v>3106868</v>
      </c>
      <c r="K28" s="12">
        <f t="shared" si="2"/>
        <v>4115110</v>
      </c>
      <c r="L28" s="12">
        <f t="shared" si="2"/>
        <v>3302140</v>
      </c>
      <c r="M28" s="12">
        <f t="shared" si="2"/>
        <v>4146668</v>
      </c>
      <c r="N28" s="13"/>
    </row>
    <row r="29" spans="1:16" x14ac:dyDescent="0.15">
      <c r="A29" s="39" t="s">
        <v>36</v>
      </c>
      <c r="B29" s="39"/>
      <c r="C29" s="39"/>
      <c r="D29" s="39"/>
      <c r="E29" s="2"/>
      <c r="F29" s="30"/>
      <c r="G29" s="30"/>
      <c r="H29" s="2"/>
      <c r="I29" s="2"/>
      <c r="J29" s="2"/>
      <c r="K29" s="2"/>
      <c r="L29" s="2"/>
      <c r="M29" s="2"/>
      <c r="N29" s="3"/>
    </row>
    <row r="30" spans="1:16" x14ac:dyDescent="0.15">
      <c r="A30" s="38" t="s">
        <v>37</v>
      </c>
      <c r="B30" s="38"/>
      <c r="C30" s="38"/>
      <c r="D30" s="38"/>
      <c r="E30" s="7"/>
      <c r="F30" s="18"/>
      <c r="G30" s="18"/>
      <c r="H30" s="7"/>
      <c r="I30" s="7"/>
      <c r="J30" s="7"/>
      <c r="K30" s="7"/>
      <c r="L30" s="7"/>
      <c r="M30" s="7"/>
      <c r="N30" s="8"/>
    </row>
    <row r="31" spans="1:16" x14ac:dyDescent="0.15">
      <c r="A31" s="38" t="s">
        <v>38</v>
      </c>
      <c r="B31" s="38"/>
      <c r="C31" s="38"/>
      <c r="D31" s="38"/>
      <c r="E31" s="9">
        <v>300000</v>
      </c>
      <c r="F31" s="18">
        <v>300000</v>
      </c>
      <c r="G31" s="18">
        <v>300000</v>
      </c>
      <c r="H31" s="7">
        <v>300000</v>
      </c>
      <c r="I31" s="7">
        <v>220000</v>
      </c>
      <c r="J31" s="7">
        <v>35500</v>
      </c>
      <c r="K31" s="7">
        <v>260500</v>
      </c>
      <c r="L31" s="7">
        <v>38000</v>
      </c>
      <c r="M31" s="7">
        <v>273500</v>
      </c>
      <c r="N31" s="8"/>
    </row>
    <row r="32" spans="1:16" x14ac:dyDescent="0.15">
      <c r="A32" s="38" t="s">
        <v>39</v>
      </c>
      <c r="B32" s="38"/>
      <c r="C32" s="38"/>
      <c r="D32" s="38"/>
      <c r="E32" s="9">
        <v>860000</v>
      </c>
      <c r="F32" s="18">
        <v>950000</v>
      </c>
      <c r="G32" s="18">
        <v>1550000</v>
      </c>
      <c r="H32" s="7">
        <v>1515000</v>
      </c>
      <c r="I32" s="7">
        <v>1300000</v>
      </c>
      <c r="J32" s="7">
        <v>18200</v>
      </c>
      <c r="K32" s="7">
        <v>317082</v>
      </c>
      <c r="L32" s="7">
        <v>372926</v>
      </c>
      <c r="M32" s="7">
        <v>876892</v>
      </c>
      <c r="N32" s="8"/>
      <c r="P32" s="7"/>
    </row>
    <row r="33" spans="1:16" x14ac:dyDescent="0.15">
      <c r="A33" s="38" t="s">
        <v>40</v>
      </c>
      <c r="B33" s="38"/>
      <c r="C33" s="38"/>
      <c r="D33" s="38"/>
      <c r="E33" s="9">
        <v>900000</v>
      </c>
      <c r="F33" s="18">
        <v>900000</v>
      </c>
      <c r="G33" s="18">
        <f>1300000*(1-0.05365311347)</f>
        <v>1230250.952489</v>
      </c>
      <c r="H33" s="7">
        <v>1300000</v>
      </c>
      <c r="I33" s="7">
        <v>1300000</v>
      </c>
      <c r="J33" s="7">
        <v>1620</v>
      </c>
      <c r="K33" s="7">
        <v>1102221</v>
      </c>
      <c r="L33" s="7">
        <v>992410</v>
      </c>
      <c r="M33" s="7">
        <v>1069015</v>
      </c>
      <c r="N33" s="8"/>
      <c r="P33" s="7"/>
    </row>
    <row r="34" spans="1:16" x14ac:dyDescent="0.15">
      <c r="A34" s="38" t="s">
        <v>41</v>
      </c>
      <c r="B34" s="38"/>
      <c r="C34" s="38"/>
      <c r="D34" s="38"/>
      <c r="E34" s="9">
        <v>10000</v>
      </c>
      <c r="F34" s="18">
        <v>10000</v>
      </c>
      <c r="G34" s="18">
        <v>10000</v>
      </c>
      <c r="H34" s="7">
        <v>10000</v>
      </c>
      <c r="I34" s="7">
        <v>40000</v>
      </c>
      <c r="J34" s="7">
        <v>30654</v>
      </c>
      <c r="K34" s="7">
        <v>27472</v>
      </c>
      <c r="L34" s="7">
        <v>24243</v>
      </c>
      <c r="M34" s="7">
        <v>104297</v>
      </c>
      <c r="N34" s="8"/>
      <c r="P34" s="7"/>
    </row>
    <row r="35" spans="1:16" x14ac:dyDescent="0.15">
      <c r="A35" s="38" t="s">
        <v>42</v>
      </c>
      <c r="B35" s="38"/>
      <c r="C35" s="38"/>
      <c r="D35" s="38"/>
      <c r="E35" s="9">
        <v>5000</v>
      </c>
      <c r="F35" s="18">
        <v>5000</v>
      </c>
      <c r="G35" s="18">
        <v>5000</v>
      </c>
      <c r="H35" s="7">
        <v>5000</v>
      </c>
      <c r="I35" s="7">
        <v>50000</v>
      </c>
      <c r="J35" s="7">
        <v>17192</v>
      </c>
      <c r="K35" s="7">
        <v>54116</v>
      </c>
      <c r="L35" s="7">
        <v>71147</v>
      </c>
      <c r="M35" s="7">
        <v>10733</v>
      </c>
      <c r="N35" s="8"/>
      <c r="P35" s="7"/>
    </row>
    <row r="36" spans="1:16" x14ac:dyDescent="0.15">
      <c r="A36" s="38" t="s">
        <v>43</v>
      </c>
      <c r="B36" s="38"/>
      <c r="C36" s="38"/>
      <c r="D36" s="38"/>
      <c r="E36" s="9">
        <v>10000</v>
      </c>
      <c r="F36" s="18">
        <v>10000</v>
      </c>
      <c r="G36" s="18">
        <v>10000</v>
      </c>
      <c r="H36" s="7">
        <v>10000</v>
      </c>
      <c r="I36" s="7">
        <v>270000</v>
      </c>
      <c r="J36" s="7">
        <v>0</v>
      </c>
      <c r="K36" s="7">
        <v>109976</v>
      </c>
      <c r="L36" s="7">
        <v>84156</v>
      </c>
      <c r="M36" s="7">
        <v>179171</v>
      </c>
      <c r="N36" s="8"/>
      <c r="P36" s="7"/>
    </row>
    <row r="37" spans="1:16" x14ac:dyDescent="0.15">
      <c r="A37" s="32" t="s">
        <v>44</v>
      </c>
      <c r="B37" s="32"/>
      <c r="C37" s="32"/>
      <c r="D37" s="32"/>
      <c r="E37" s="9"/>
      <c r="F37" s="18"/>
      <c r="G37" s="18"/>
      <c r="H37" s="7"/>
      <c r="I37" s="7"/>
      <c r="J37" s="7">
        <v>100419</v>
      </c>
      <c r="K37" s="7">
        <v>687151</v>
      </c>
      <c r="L37" s="7">
        <v>41079</v>
      </c>
      <c r="M37" s="7">
        <v>18594</v>
      </c>
      <c r="N37" s="8"/>
      <c r="P37" s="7"/>
    </row>
    <row r="38" spans="1:16" x14ac:dyDescent="0.15">
      <c r="A38" s="32"/>
      <c r="B38" s="32" t="s">
        <v>45</v>
      </c>
      <c r="C38" s="32"/>
      <c r="D38" s="32"/>
      <c r="E38" s="9"/>
      <c r="F38" s="18"/>
      <c r="G38" s="18"/>
      <c r="H38" s="7"/>
      <c r="I38" s="7"/>
      <c r="J38" s="7">
        <v>0</v>
      </c>
      <c r="K38" s="7">
        <v>0</v>
      </c>
      <c r="L38" s="7">
        <v>0</v>
      </c>
      <c r="M38" s="7">
        <v>0</v>
      </c>
      <c r="N38" s="8"/>
      <c r="P38" s="7"/>
    </row>
    <row r="39" spans="1:16" x14ac:dyDescent="0.15">
      <c r="A39" s="38" t="s">
        <v>46</v>
      </c>
      <c r="B39" s="38"/>
      <c r="C39" s="38"/>
      <c r="D39" s="38"/>
      <c r="E39" s="9">
        <v>400000</v>
      </c>
      <c r="F39" s="18">
        <v>400000</v>
      </c>
      <c r="G39" s="18">
        <v>385000</v>
      </c>
      <c r="H39" s="7">
        <v>400000</v>
      </c>
      <c r="I39" s="7">
        <v>390000</v>
      </c>
      <c r="J39" s="7">
        <v>247146</v>
      </c>
      <c r="K39" s="7">
        <v>508632</v>
      </c>
      <c r="L39" s="7">
        <v>303925</v>
      </c>
      <c r="M39" s="7">
        <v>332744</v>
      </c>
      <c r="N39" s="8"/>
      <c r="P39" s="7"/>
    </row>
    <row r="40" spans="1:16" x14ac:dyDescent="0.15">
      <c r="A40" s="38" t="s">
        <v>47</v>
      </c>
      <c r="B40" s="38"/>
      <c r="C40" s="38"/>
      <c r="D40" s="38"/>
      <c r="E40" s="9"/>
      <c r="F40" s="18"/>
      <c r="G40" s="18"/>
      <c r="H40" s="7"/>
      <c r="I40" s="7"/>
      <c r="J40" s="7">
        <v>0</v>
      </c>
      <c r="K40" s="7">
        <v>0</v>
      </c>
      <c r="L40" s="7">
        <v>0</v>
      </c>
      <c r="M40" s="7">
        <v>0</v>
      </c>
      <c r="N40" s="8"/>
      <c r="P40" s="7"/>
    </row>
    <row r="41" spans="1:16" x14ac:dyDescent="0.15">
      <c r="A41" s="38" t="s">
        <v>48</v>
      </c>
      <c r="B41" s="38"/>
      <c r="C41" s="38"/>
      <c r="D41" s="38"/>
      <c r="E41" s="9"/>
      <c r="F41" s="18"/>
      <c r="G41" s="18"/>
      <c r="H41" s="7"/>
      <c r="I41" s="7"/>
      <c r="J41" s="7">
        <v>5280</v>
      </c>
      <c r="K41" s="7">
        <v>9604</v>
      </c>
      <c r="L41" s="7">
        <v>10333</v>
      </c>
      <c r="M41" s="7">
        <v>5739</v>
      </c>
      <c r="N41" s="8"/>
      <c r="P41" s="7"/>
    </row>
    <row r="42" spans="1:16" x14ac:dyDescent="0.15">
      <c r="A42" s="38" t="s">
        <v>49</v>
      </c>
      <c r="B42" s="38"/>
      <c r="C42" s="38"/>
      <c r="D42" s="38"/>
      <c r="E42" s="9"/>
      <c r="F42" s="18"/>
      <c r="G42" s="18"/>
      <c r="H42" s="14">
        <v>0</v>
      </c>
      <c r="I42" s="14">
        <v>300000</v>
      </c>
      <c r="J42" s="7">
        <v>0</v>
      </c>
      <c r="K42" s="7">
        <v>0</v>
      </c>
      <c r="L42" s="7">
        <v>544108</v>
      </c>
      <c r="M42" s="7">
        <v>0</v>
      </c>
      <c r="N42" s="15" t="s">
        <v>50</v>
      </c>
      <c r="P42" s="7"/>
    </row>
    <row r="43" spans="1:16" x14ac:dyDescent="0.15">
      <c r="A43" s="38" t="s">
        <v>51</v>
      </c>
      <c r="B43" s="38"/>
      <c r="C43" s="38"/>
      <c r="D43" s="38"/>
      <c r="E43" s="9">
        <v>500000</v>
      </c>
      <c r="F43" s="18">
        <v>500000</v>
      </c>
      <c r="G43" s="18">
        <v>500000</v>
      </c>
      <c r="H43" s="14">
        <v>500000</v>
      </c>
      <c r="I43" s="14">
        <v>1980000</v>
      </c>
      <c r="J43" s="7">
        <v>253733</v>
      </c>
      <c r="K43" s="7">
        <v>980071</v>
      </c>
      <c r="L43" s="7">
        <v>880676</v>
      </c>
      <c r="M43" s="7">
        <v>838427</v>
      </c>
      <c r="N43" s="15" t="s">
        <v>52</v>
      </c>
      <c r="P43" s="7"/>
    </row>
    <row r="44" spans="1:16" x14ac:dyDescent="0.15">
      <c r="A44" s="38" t="s">
        <v>53</v>
      </c>
      <c r="B44" s="38"/>
      <c r="C44" s="38"/>
      <c r="D44" s="38"/>
      <c r="E44" s="9">
        <v>567000</v>
      </c>
      <c r="F44" s="18">
        <v>567000</v>
      </c>
      <c r="G44" s="18">
        <v>567000</v>
      </c>
      <c r="H44" s="7">
        <v>552000</v>
      </c>
      <c r="I44" s="7">
        <v>552000</v>
      </c>
      <c r="J44" s="7">
        <v>567000</v>
      </c>
      <c r="K44" s="7">
        <v>552000</v>
      </c>
      <c r="L44" s="7">
        <v>552000</v>
      </c>
      <c r="M44" s="7">
        <v>511112</v>
      </c>
      <c r="N44" s="8"/>
      <c r="P44" s="7"/>
    </row>
    <row r="45" spans="1:16" x14ac:dyDescent="0.15">
      <c r="A45" s="38" t="s">
        <v>54</v>
      </c>
      <c r="B45" s="38"/>
      <c r="C45" s="38"/>
      <c r="D45" s="38"/>
      <c r="E45" s="9">
        <v>40000</v>
      </c>
      <c r="F45" s="18">
        <v>40000</v>
      </c>
      <c r="G45" s="18">
        <v>40000</v>
      </c>
      <c r="H45" s="7">
        <v>40000</v>
      </c>
      <c r="I45" s="7">
        <v>40000</v>
      </c>
      <c r="J45" s="7">
        <f>12000+20000</f>
        <v>32000</v>
      </c>
      <c r="K45" s="7">
        <f>12000+80000</f>
        <v>92000</v>
      </c>
      <c r="L45" s="7">
        <v>50382</v>
      </c>
      <c r="M45" s="7">
        <v>65466</v>
      </c>
      <c r="N45" s="8"/>
      <c r="P45" s="7"/>
    </row>
    <row r="46" spans="1:16" x14ac:dyDescent="0.15">
      <c r="A46" s="38" t="s">
        <v>55</v>
      </c>
      <c r="B46" s="38"/>
      <c r="C46" s="38"/>
      <c r="D46" s="38"/>
      <c r="E46" s="9">
        <v>5000</v>
      </c>
      <c r="F46" s="18">
        <v>5000</v>
      </c>
      <c r="G46" s="18">
        <v>5000</v>
      </c>
      <c r="H46" s="7">
        <v>25000</v>
      </c>
      <c r="I46" s="7">
        <v>25000</v>
      </c>
      <c r="J46" s="7">
        <v>18260</v>
      </c>
      <c r="K46" s="7">
        <v>756</v>
      </c>
      <c r="L46" s="7">
        <v>756</v>
      </c>
      <c r="M46" s="7">
        <v>700</v>
      </c>
      <c r="N46" s="8"/>
      <c r="P46" s="7"/>
    </row>
    <row r="47" spans="1:16" x14ac:dyDescent="0.15">
      <c r="A47" s="32"/>
      <c r="B47" s="31" t="s">
        <v>68</v>
      </c>
      <c r="C47" s="32"/>
      <c r="D47" s="32"/>
      <c r="E47" s="18"/>
      <c r="F47" s="18"/>
      <c r="G47" s="7">
        <f>SUM(G31:G46)*0.05</f>
        <v>230112.54762445</v>
      </c>
      <c r="H47" s="7"/>
      <c r="I47" s="7"/>
      <c r="J47" s="7"/>
      <c r="K47" s="7"/>
      <c r="L47" s="7"/>
      <c r="M47" s="7"/>
      <c r="N47" s="8"/>
    </row>
    <row r="48" spans="1:16" x14ac:dyDescent="0.15">
      <c r="A48" s="39" t="s">
        <v>56</v>
      </c>
      <c r="B48" s="39"/>
      <c r="C48" s="39"/>
      <c r="D48" s="39"/>
      <c r="E48" s="12">
        <f>SUM(E31:E46)</f>
        <v>3597000</v>
      </c>
      <c r="F48" s="12">
        <f>SUM(F31:F46)</f>
        <v>3687000</v>
      </c>
      <c r="G48" s="29">
        <f>SUM(G31:G46)-G47</f>
        <v>4372138.4048645496</v>
      </c>
      <c r="H48" s="12">
        <f t="shared" ref="H48:M48" si="3">SUM(H31:H46)</f>
        <v>4657000</v>
      </c>
      <c r="I48" s="12">
        <f t="shared" si="3"/>
        <v>6467000</v>
      </c>
      <c r="J48" s="12">
        <f t="shared" si="3"/>
        <v>1327004</v>
      </c>
      <c r="K48" s="12">
        <f t="shared" si="3"/>
        <v>4701581</v>
      </c>
      <c r="L48" s="12">
        <f t="shared" si="3"/>
        <v>3966141</v>
      </c>
      <c r="M48" s="12">
        <f t="shared" si="3"/>
        <v>4286390</v>
      </c>
      <c r="N48" s="13"/>
      <c r="P48" s="16"/>
    </row>
    <row r="49" spans="1:14" x14ac:dyDescent="0.15">
      <c r="A49" s="39" t="s">
        <v>70</v>
      </c>
      <c r="B49" s="39"/>
      <c r="C49" s="39"/>
      <c r="D49" s="39"/>
      <c r="E49" s="37">
        <f t="shared" ref="E49:M49" si="4">E28-E48</f>
        <v>8900</v>
      </c>
      <c r="F49" s="12">
        <f t="shared" si="4"/>
        <v>4500</v>
      </c>
      <c r="G49" s="29">
        <f t="shared" si="4"/>
        <v>-588538.40486454964</v>
      </c>
      <c r="H49" s="12">
        <f t="shared" si="4"/>
        <v>-862300</v>
      </c>
      <c r="I49" s="12">
        <f t="shared" si="4"/>
        <v>-2549000</v>
      </c>
      <c r="J49" s="12">
        <f t="shared" si="4"/>
        <v>1779864</v>
      </c>
      <c r="K49" s="12">
        <f t="shared" si="4"/>
        <v>-586471</v>
      </c>
      <c r="L49" s="12">
        <f t="shared" si="4"/>
        <v>-664001</v>
      </c>
      <c r="M49" s="12">
        <f t="shared" si="4"/>
        <v>-139722</v>
      </c>
      <c r="N49" s="13"/>
    </row>
    <row r="50" spans="1:14" x14ac:dyDescent="0.15">
      <c r="G50" s="17"/>
    </row>
    <row r="51" spans="1:14" x14ac:dyDescent="0.15">
      <c r="A51" s="20" t="s">
        <v>58</v>
      </c>
      <c r="G51" s="17"/>
    </row>
    <row r="52" spans="1:14" x14ac:dyDescent="0.15"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4" spans="1:14" x14ac:dyDescent="0.15">
      <c r="A54" s="20" t="s">
        <v>59</v>
      </c>
      <c r="E54" s="16">
        <f t="shared" ref="E54" si="5">E48+E52</f>
        <v>3597000</v>
      </c>
      <c r="F54" s="16">
        <f t="shared" ref="F54:M54" si="6">F48+F52</f>
        <v>3687000</v>
      </c>
      <c r="G54" s="16">
        <f t="shared" si="6"/>
        <v>4372138.4048645496</v>
      </c>
      <c r="H54" s="16">
        <f t="shared" si="6"/>
        <v>4657000</v>
      </c>
      <c r="I54" s="16">
        <f t="shared" si="6"/>
        <v>6467000</v>
      </c>
      <c r="J54" s="16">
        <f t="shared" ref="J54:K54" si="7">J48+J52</f>
        <v>1327004</v>
      </c>
      <c r="K54" s="16">
        <f t="shared" si="7"/>
        <v>4701581</v>
      </c>
      <c r="L54" s="16">
        <f t="shared" si="6"/>
        <v>3966141</v>
      </c>
      <c r="M54" s="16">
        <f t="shared" si="6"/>
        <v>4286390</v>
      </c>
    </row>
    <row r="55" spans="1:14" x14ac:dyDescent="0.15">
      <c r="A55" s="20" t="s">
        <v>60</v>
      </c>
      <c r="E55" s="16">
        <f t="shared" ref="E55" si="8">E28-E54</f>
        <v>8900</v>
      </c>
      <c r="F55" s="16">
        <f t="shared" ref="F55:M55" si="9">F28-F54</f>
        <v>4500</v>
      </c>
      <c r="G55" s="16">
        <f t="shared" si="9"/>
        <v>-588538.40486454964</v>
      </c>
      <c r="H55" s="16">
        <f t="shared" si="9"/>
        <v>-862300</v>
      </c>
      <c r="I55" s="16">
        <f t="shared" si="9"/>
        <v>-2549000</v>
      </c>
      <c r="J55" s="16">
        <f t="shared" ref="J55:K55" si="10">J28-J54</f>
        <v>1779864</v>
      </c>
      <c r="K55" s="16">
        <f t="shared" si="10"/>
        <v>-586471</v>
      </c>
      <c r="L55" s="16">
        <f t="shared" si="9"/>
        <v>-664001</v>
      </c>
      <c r="M55" s="16">
        <f t="shared" si="9"/>
        <v>-139722</v>
      </c>
    </row>
    <row r="56" spans="1:14" x14ac:dyDescent="0.15">
      <c r="A56" s="20"/>
      <c r="B56" s="21" t="s">
        <v>61</v>
      </c>
      <c r="E56" s="22">
        <f t="shared" ref="E56" si="11">E54*0.25</f>
        <v>899250</v>
      </c>
      <c r="F56" s="22">
        <f t="shared" ref="F56:M56" si="12">F54*0.25</f>
        <v>921750</v>
      </c>
      <c r="G56" s="22">
        <f t="shared" si="12"/>
        <v>1093034.6012161374</v>
      </c>
      <c r="H56" s="22">
        <f t="shared" si="12"/>
        <v>1164250</v>
      </c>
      <c r="I56" s="22">
        <f t="shared" si="12"/>
        <v>1616750</v>
      </c>
      <c r="J56" s="22">
        <f t="shared" ref="J56:K56" si="13">J54*0.25</f>
        <v>331751</v>
      </c>
      <c r="K56" s="22">
        <f t="shared" si="13"/>
        <v>1175395.25</v>
      </c>
      <c r="L56" s="22">
        <f t="shared" si="12"/>
        <v>991535.25</v>
      </c>
      <c r="M56" s="22">
        <f t="shared" si="12"/>
        <v>1071597.5</v>
      </c>
    </row>
    <row r="57" spans="1:14" x14ac:dyDescent="0.15">
      <c r="A57" s="20" t="s">
        <v>62</v>
      </c>
      <c r="E57" s="16">
        <f t="shared" ref="E57" si="14">E54+E56</f>
        <v>4496250</v>
      </c>
      <c r="F57" s="16">
        <f t="shared" ref="F57:M57" si="15">F54+F56</f>
        <v>4608750</v>
      </c>
      <c r="G57" s="16">
        <f t="shared" si="15"/>
        <v>5465173.006080687</v>
      </c>
      <c r="H57" s="16">
        <f t="shared" si="15"/>
        <v>5821250</v>
      </c>
      <c r="I57" s="16">
        <f t="shared" si="15"/>
        <v>8083750</v>
      </c>
      <c r="J57" s="16">
        <f t="shared" ref="J57:K57" si="16">J54+J56</f>
        <v>1658755</v>
      </c>
      <c r="K57" s="16">
        <f t="shared" si="16"/>
        <v>5876976.25</v>
      </c>
      <c r="L57" s="16">
        <f t="shared" si="15"/>
        <v>4957676.25</v>
      </c>
      <c r="M57" s="16">
        <f t="shared" si="15"/>
        <v>5357987.5</v>
      </c>
    </row>
    <row r="58" spans="1:14" x14ac:dyDescent="0.15">
      <c r="A58" s="20" t="s">
        <v>63</v>
      </c>
      <c r="E58" s="16">
        <f t="shared" ref="E58" si="17">E28-E57</f>
        <v>-890350</v>
      </c>
      <c r="F58" s="16">
        <f t="shared" ref="F58:M58" si="18">F28-F57</f>
        <v>-917250</v>
      </c>
      <c r="G58" s="16">
        <f t="shared" si="18"/>
        <v>-1681573.006080687</v>
      </c>
      <c r="H58" s="16">
        <f t="shared" si="18"/>
        <v>-2026550</v>
      </c>
      <c r="I58" s="16">
        <f t="shared" si="18"/>
        <v>-4165750</v>
      </c>
      <c r="J58" s="16">
        <f t="shared" ref="J58:K58" si="19">J28-J57</f>
        <v>1448113</v>
      </c>
      <c r="K58" s="16">
        <f t="shared" si="19"/>
        <v>-1761866.25</v>
      </c>
      <c r="L58" s="16">
        <f t="shared" si="18"/>
        <v>-1655536.25</v>
      </c>
      <c r="M58" s="16">
        <f t="shared" si="18"/>
        <v>-1211319.5</v>
      </c>
    </row>
  </sheetData>
  <mergeCells count="46">
    <mergeCell ref="A12:D12"/>
    <mergeCell ref="A1:N2"/>
    <mergeCell ref="A3:N3"/>
    <mergeCell ref="A4:N4"/>
    <mergeCell ref="A5:D5"/>
    <mergeCell ref="G5:N5"/>
    <mergeCell ref="A6:D6"/>
    <mergeCell ref="A7:D7"/>
    <mergeCell ref="A8:D8"/>
    <mergeCell ref="A9:D9"/>
    <mergeCell ref="A10:D10"/>
    <mergeCell ref="A11:D11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45:D45"/>
    <mergeCell ref="A46:D46"/>
    <mergeCell ref="A48:D48"/>
    <mergeCell ref="A49:D49"/>
    <mergeCell ref="A39:D39"/>
    <mergeCell ref="A40:D40"/>
    <mergeCell ref="A41:D41"/>
    <mergeCell ref="A42:D42"/>
    <mergeCell ref="A43:D43"/>
    <mergeCell ref="A44:D44"/>
  </mergeCells>
  <phoneticPr fontId="14"/>
  <pageMargins left="0.69930555555555596" right="0.69930555555555596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ACD9-B9A0-4285-B42B-BCD265770371}">
  <sheetPr>
    <pageSetUpPr fitToPage="1"/>
  </sheetPr>
  <dimension ref="A1:M58"/>
  <sheetViews>
    <sheetView topLeftCell="A28" workbookViewId="0">
      <selection activeCell="E48" sqref="E48"/>
    </sheetView>
  </sheetViews>
  <sheetFormatPr defaultColWidth="8.875" defaultRowHeight="13.5" x14ac:dyDescent="0.15"/>
  <cols>
    <col min="4" max="4" width="23.375" customWidth="1"/>
    <col min="5" max="6" width="18.375" customWidth="1"/>
    <col min="7" max="7" width="17.875" customWidth="1"/>
    <col min="8" max="10" width="17.625" customWidth="1"/>
    <col min="11" max="11" width="34.625" customWidth="1"/>
    <col min="13" max="13" width="10.25" customWidth="1"/>
  </cols>
  <sheetData>
    <row r="1" spans="1:1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15">
      <c r="A3" s="43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1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15">
      <c r="A5" s="45" t="s">
        <v>3</v>
      </c>
      <c r="B5" s="45"/>
      <c r="C5" s="45"/>
      <c r="D5" s="45"/>
      <c r="E5" s="24"/>
      <c r="F5" s="46" t="s">
        <v>4</v>
      </c>
      <c r="G5" s="46"/>
      <c r="H5" s="46"/>
      <c r="I5" s="46"/>
      <c r="J5" s="46"/>
      <c r="K5" s="46"/>
    </row>
    <row r="6" spans="1:11" x14ac:dyDescent="0.15">
      <c r="A6" s="47" t="s">
        <v>5</v>
      </c>
      <c r="B6" s="47"/>
      <c r="C6" s="47"/>
      <c r="D6" s="47"/>
      <c r="E6" s="25" t="s">
        <v>67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</row>
    <row r="7" spans="1:11" x14ac:dyDescent="0.15">
      <c r="A7" s="48" t="s">
        <v>12</v>
      </c>
      <c r="B7" s="48"/>
      <c r="C7" s="48"/>
      <c r="D7" s="48"/>
      <c r="E7" s="2"/>
      <c r="F7" s="2"/>
      <c r="G7" s="2"/>
      <c r="H7" s="2"/>
      <c r="I7" s="2"/>
      <c r="J7" s="2"/>
      <c r="K7" s="3"/>
    </row>
    <row r="8" spans="1:11" x14ac:dyDescent="0.15">
      <c r="A8" s="39" t="s">
        <v>13</v>
      </c>
      <c r="B8" s="39"/>
      <c r="C8" s="39"/>
      <c r="D8" s="39"/>
      <c r="E8" s="4"/>
      <c r="F8" s="27"/>
      <c r="G8" s="4"/>
      <c r="H8" s="4"/>
      <c r="I8" s="4"/>
      <c r="J8" s="4"/>
      <c r="K8" s="5"/>
    </row>
    <row r="9" spans="1:11" x14ac:dyDescent="0.15">
      <c r="A9" s="39" t="s">
        <v>14</v>
      </c>
      <c r="B9" s="39"/>
      <c r="C9" s="39"/>
      <c r="D9" s="39"/>
      <c r="E9" s="4"/>
      <c r="F9" s="27"/>
      <c r="G9" s="4"/>
      <c r="H9" s="4"/>
      <c r="I9" s="4"/>
      <c r="J9" s="4"/>
      <c r="K9" s="5"/>
    </row>
    <row r="10" spans="1:11" x14ac:dyDescent="0.15">
      <c r="A10" s="38" t="s">
        <v>15</v>
      </c>
      <c r="B10" s="38"/>
      <c r="C10" s="38"/>
      <c r="D10" s="38"/>
      <c r="E10" s="9"/>
      <c r="F10" s="18">
        <v>0</v>
      </c>
      <c r="G10" s="7">
        <f>G11+G12</f>
        <v>0</v>
      </c>
      <c r="H10" s="7">
        <f>H11+H12</f>
        <v>0</v>
      </c>
      <c r="I10" s="7">
        <v>31</v>
      </c>
      <c r="J10" s="7">
        <v>35</v>
      </c>
    </row>
    <row r="11" spans="1:11" x14ac:dyDescent="0.15">
      <c r="A11" s="38" t="s">
        <v>16</v>
      </c>
      <c r="B11" s="38"/>
      <c r="C11" s="38"/>
      <c r="D11" s="38"/>
      <c r="E11" s="7"/>
      <c r="F11" s="18"/>
      <c r="G11" s="7"/>
      <c r="H11" s="7"/>
      <c r="I11" s="7"/>
      <c r="J11" s="7"/>
      <c r="K11" s="8" t="s">
        <v>17</v>
      </c>
    </row>
    <row r="12" spans="1:11" x14ac:dyDescent="0.15">
      <c r="A12" s="38"/>
      <c r="B12" s="38"/>
      <c r="C12" s="38"/>
      <c r="D12" s="38"/>
      <c r="E12" s="7"/>
      <c r="F12" s="18"/>
      <c r="G12" s="7"/>
      <c r="H12" s="7"/>
      <c r="I12" s="7"/>
      <c r="J12" s="7"/>
      <c r="K12" s="8" t="s">
        <v>18</v>
      </c>
    </row>
    <row r="13" spans="1:11" x14ac:dyDescent="0.15">
      <c r="A13" s="38" t="s">
        <v>19</v>
      </c>
      <c r="B13" s="40"/>
      <c r="C13" s="40"/>
      <c r="D13" s="40"/>
      <c r="E13" s="9"/>
      <c r="F13" s="18">
        <v>0</v>
      </c>
      <c r="G13" s="7"/>
      <c r="H13" s="7"/>
      <c r="I13" s="7">
        <v>0</v>
      </c>
      <c r="J13" s="7">
        <v>0</v>
      </c>
      <c r="K13" s="8"/>
    </row>
    <row r="14" spans="1:11" x14ac:dyDescent="0.15">
      <c r="A14" s="38" t="s">
        <v>20</v>
      </c>
      <c r="B14" s="38"/>
      <c r="C14" s="38"/>
      <c r="D14" s="38"/>
      <c r="E14" s="9"/>
      <c r="F14" s="18">
        <v>0</v>
      </c>
      <c r="G14" s="7"/>
      <c r="H14" s="7"/>
      <c r="I14" s="7">
        <v>0</v>
      </c>
      <c r="J14" s="7">
        <v>0</v>
      </c>
      <c r="K14" s="8"/>
    </row>
    <row r="15" spans="1:11" s="17" customFormat="1" x14ac:dyDescent="0.15">
      <c r="A15" s="41" t="s">
        <v>21</v>
      </c>
      <c r="B15" s="41"/>
      <c r="C15" s="41"/>
      <c r="D15" s="41"/>
      <c r="E15" s="7">
        <f t="shared" ref="E15:J15" si="0">SUM(E16:E21)+SUM(E24:E25)</f>
        <v>3691500</v>
      </c>
      <c r="F15" s="18">
        <f t="shared" si="0"/>
        <v>3783600</v>
      </c>
      <c r="G15" s="18">
        <f t="shared" si="0"/>
        <v>3794700</v>
      </c>
      <c r="H15" s="18">
        <f t="shared" si="0"/>
        <v>3918000</v>
      </c>
      <c r="I15" s="18">
        <f t="shared" si="0"/>
        <v>3302109</v>
      </c>
      <c r="J15" s="18">
        <f t="shared" si="0"/>
        <v>4146633</v>
      </c>
      <c r="K15" s="23"/>
    </row>
    <row r="16" spans="1:11" x14ac:dyDescent="0.15">
      <c r="A16" s="38" t="s">
        <v>22</v>
      </c>
      <c r="B16" s="38"/>
      <c r="C16" s="38"/>
      <c r="D16" s="38"/>
      <c r="E16" s="9"/>
      <c r="F16" s="18">
        <v>0</v>
      </c>
      <c r="G16" s="7"/>
      <c r="H16" s="7"/>
      <c r="I16" s="7">
        <v>0</v>
      </c>
      <c r="J16" s="7">
        <v>0</v>
      </c>
      <c r="K16" s="8"/>
    </row>
    <row r="17" spans="1:13" x14ac:dyDescent="0.15">
      <c r="A17" s="41" t="s">
        <v>23</v>
      </c>
      <c r="B17" s="41"/>
      <c r="C17" s="41"/>
      <c r="D17" s="41"/>
      <c r="E17" s="9"/>
      <c r="F17" s="18">
        <v>0</v>
      </c>
      <c r="G17" s="7"/>
      <c r="H17" s="7"/>
      <c r="I17" s="7">
        <v>402000</v>
      </c>
      <c r="J17" s="7">
        <v>462038</v>
      </c>
      <c r="K17" s="8"/>
    </row>
    <row r="18" spans="1:13" x14ac:dyDescent="0.15">
      <c r="A18" s="38" t="s">
        <v>24</v>
      </c>
      <c r="B18" s="38"/>
      <c r="C18" s="38"/>
      <c r="D18" s="38"/>
      <c r="E18" s="9">
        <v>2400000</v>
      </c>
      <c r="F18" s="18">
        <v>2400000</v>
      </c>
      <c r="G18" s="7">
        <v>2400000</v>
      </c>
      <c r="H18" s="7">
        <v>2330000</v>
      </c>
      <c r="I18" s="7">
        <v>179000</v>
      </c>
      <c r="J18" s="7">
        <v>911575</v>
      </c>
      <c r="K18" s="8"/>
    </row>
    <row r="19" spans="1:13" x14ac:dyDescent="0.15">
      <c r="A19" s="38" t="s">
        <v>25</v>
      </c>
      <c r="B19" s="38"/>
      <c r="C19" s="38"/>
      <c r="D19" s="38"/>
      <c r="E19" s="9"/>
      <c r="F19" s="18">
        <v>0</v>
      </c>
      <c r="G19" s="7"/>
      <c r="H19" s="7"/>
      <c r="I19" s="7">
        <v>0</v>
      </c>
      <c r="J19" s="7">
        <v>0</v>
      </c>
      <c r="K19" s="8"/>
    </row>
    <row r="20" spans="1:13" x14ac:dyDescent="0.15">
      <c r="A20" s="38" t="s">
        <v>26</v>
      </c>
      <c r="B20" s="38"/>
      <c r="C20" s="38"/>
      <c r="D20" s="38"/>
      <c r="E20" s="9"/>
      <c r="F20" s="18">
        <v>0</v>
      </c>
      <c r="G20" s="7"/>
      <c r="H20" s="7"/>
      <c r="I20" s="7">
        <v>5000</v>
      </c>
      <c r="J20" s="7">
        <v>259261</v>
      </c>
      <c r="K20" s="8"/>
    </row>
    <row r="21" spans="1:13" s="17" customFormat="1" x14ac:dyDescent="0.15">
      <c r="A21" s="41" t="s">
        <v>27</v>
      </c>
      <c r="B21" s="41"/>
      <c r="C21" s="41"/>
      <c r="D21" s="41"/>
      <c r="E21" s="7">
        <f t="shared" ref="E21:J21" si="1">E22+E23</f>
        <v>1280500</v>
      </c>
      <c r="F21" s="18">
        <f t="shared" si="1"/>
        <v>1372600</v>
      </c>
      <c r="G21" s="18">
        <f t="shared" si="1"/>
        <v>1383700</v>
      </c>
      <c r="H21" s="18">
        <f t="shared" si="1"/>
        <v>1577000</v>
      </c>
      <c r="I21" s="18">
        <f t="shared" si="1"/>
        <v>2468076</v>
      </c>
      <c r="J21" s="18">
        <f t="shared" si="1"/>
        <v>2513727</v>
      </c>
      <c r="K21" s="23"/>
    </row>
    <row r="22" spans="1:13" x14ac:dyDescent="0.15">
      <c r="A22" s="38" t="s">
        <v>28</v>
      </c>
      <c r="B22" s="38"/>
      <c r="C22" s="38"/>
      <c r="D22" s="38"/>
      <c r="E22" s="9">
        <v>1270500</v>
      </c>
      <c r="F22" s="18">
        <v>1362600</v>
      </c>
      <c r="G22" s="7">
        <v>1373700</v>
      </c>
      <c r="H22" s="7">
        <v>1507000</v>
      </c>
      <c r="I22" s="7">
        <v>2408076</v>
      </c>
      <c r="J22" s="7">
        <v>2373727</v>
      </c>
      <c r="K22" s="8"/>
    </row>
    <row r="23" spans="1:13" x14ac:dyDescent="0.15">
      <c r="A23" s="38" t="s">
        <v>29</v>
      </c>
      <c r="B23" s="38"/>
      <c r="C23" s="38"/>
      <c r="D23" s="38"/>
      <c r="E23" s="9">
        <v>10000</v>
      </c>
      <c r="F23" s="18">
        <v>10000</v>
      </c>
      <c r="G23" s="7">
        <v>10000</v>
      </c>
      <c r="H23" s="7">
        <v>70000</v>
      </c>
      <c r="I23" s="7">
        <v>60000</v>
      </c>
      <c r="J23" s="7">
        <v>140000</v>
      </c>
      <c r="K23" s="8" t="s">
        <v>30</v>
      </c>
    </row>
    <row r="24" spans="1:13" x14ac:dyDescent="0.15">
      <c r="A24" s="38" t="s">
        <v>31</v>
      </c>
      <c r="B24" s="38"/>
      <c r="C24" s="38"/>
      <c r="D24" s="38"/>
      <c r="E24" s="9"/>
      <c r="F24" s="18"/>
      <c r="G24" s="7"/>
      <c r="H24" s="7"/>
      <c r="I24" s="7">
        <v>0</v>
      </c>
      <c r="J24" s="7">
        <v>0</v>
      </c>
      <c r="K24" s="8"/>
    </row>
    <row r="25" spans="1:13" x14ac:dyDescent="0.15">
      <c r="A25" s="38" t="s">
        <v>32</v>
      </c>
      <c r="B25" s="38"/>
      <c r="C25" s="38"/>
      <c r="D25" s="38"/>
      <c r="E25" s="7">
        <f>E26+E27</f>
        <v>11000</v>
      </c>
      <c r="F25" s="18">
        <f>F26+F27</f>
        <v>11000</v>
      </c>
      <c r="G25" s="7">
        <v>11000</v>
      </c>
      <c r="H25" s="7">
        <v>11000</v>
      </c>
      <c r="I25" s="7">
        <f>I26+I27</f>
        <v>248033</v>
      </c>
      <c r="J25" s="7">
        <f>J26+J27</f>
        <v>32</v>
      </c>
      <c r="K25" s="8"/>
    </row>
    <row r="26" spans="1:13" x14ac:dyDescent="0.15">
      <c r="A26" s="38" t="s">
        <v>33</v>
      </c>
      <c r="B26" s="38"/>
      <c r="C26" s="38"/>
      <c r="D26" s="38"/>
      <c r="E26" s="9">
        <v>1000</v>
      </c>
      <c r="F26" s="18">
        <v>1000</v>
      </c>
      <c r="G26" s="7">
        <v>1000</v>
      </c>
      <c r="H26" s="7">
        <v>1000</v>
      </c>
      <c r="I26" s="7">
        <v>33</v>
      </c>
      <c r="J26" s="7">
        <v>32</v>
      </c>
      <c r="K26" s="8"/>
    </row>
    <row r="27" spans="1:13" x14ac:dyDescent="0.15">
      <c r="A27" s="38" t="s">
        <v>34</v>
      </c>
      <c r="B27" s="38"/>
      <c r="C27" s="38"/>
      <c r="D27" s="38"/>
      <c r="E27" s="19">
        <v>10000</v>
      </c>
      <c r="F27" s="28">
        <v>10000</v>
      </c>
      <c r="G27" s="10">
        <v>10000</v>
      </c>
      <c r="H27" s="10">
        <v>10000</v>
      </c>
      <c r="I27" s="10">
        <v>248000</v>
      </c>
      <c r="J27" s="10">
        <v>0</v>
      </c>
      <c r="K27" s="11"/>
    </row>
    <row r="28" spans="1:13" x14ac:dyDescent="0.15">
      <c r="A28" s="39" t="s">
        <v>35</v>
      </c>
      <c r="B28" s="39"/>
      <c r="C28" s="39"/>
      <c r="D28" s="39"/>
      <c r="E28" s="12">
        <f t="shared" ref="E28:J28" si="2">E10+E13+E14+E15</f>
        <v>3691500</v>
      </c>
      <c r="F28" s="29">
        <f t="shared" si="2"/>
        <v>3783600</v>
      </c>
      <c r="G28" s="12">
        <f t="shared" si="2"/>
        <v>3794700</v>
      </c>
      <c r="H28" s="12">
        <f t="shared" si="2"/>
        <v>3918000</v>
      </c>
      <c r="I28" s="12">
        <f t="shared" si="2"/>
        <v>3302140</v>
      </c>
      <c r="J28" s="12">
        <f t="shared" si="2"/>
        <v>4146668</v>
      </c>
      <c r="K28" s="13"/>
    </row>
    <row r="29" spans="1:13" x14ac:dyDescent="0.15">
      <c r="A29" s="39" t="s">
        <v>36</v>
      </c>
      <c r="B29" s="39"/>
      <c r="C29" s="39"/>
      <c r="D29" s="39"/>
      <c r="E29" s="2"/>
      <c r="F29" s="30"/>
      <c r="G29" s="2"/>
      <c r="H29" s="2"/>
      <c r="I29" s="2"/>
      <c r="J29" s="2"/>
      <c r="K29" s="3"/>
    </row>
    <row r="30" spans="1:13" x14ac:dyDescent="0.15">
      <c r="A30" s="38" t="s">
        <v>37</v>
      </c>
      <c r="B30" s="38"/>
      <c r="C30" s="38"/>
      <c r="D30" s="38"/>
      <c r="E30" s="7"/>
      <c r="F30" s="18"/>
      <c r="G30" s="7"/>
      <c r="H30" s="7"/>
      <c r="I30" s="7"/>
      <c r="J30" s="7"/>
      <c r="K30" s="8"/>
    </row>
    <row r="31" spans="1:13" x14ac:dyDescent="0.15">
      <c r="A31" s="38" t="s">
        <v>38</v>
      </c>
      <c r="B31" s="38"/>
      <c r="C31" s="38"/>
      <c r="D31" s="38"/>
      <c r="E31" s="9">
        <v>300000</v>
      </c>
      <c r="F31" s="18">
        <v>300000</v>
      </c>
      <c r="G31" s="7">
        <v>300000</v>
      </c>
      <c r="H31" s="7">
        <v>220000</v>
      </c>
      <c r="I31" s="7">
        <v>38000</v>
      </c>
      <c r="J31" s="7">
        <v>273500</v>
      </c>
      <c r="K31" s="8"/>
    </row>
    <row r="32" spans="1:13" x14ac:dyDescent="0.15">
      <c r="A32" s="38" t="s">
        <v>39</v>
      </c>
      <c r="B32" s="38"/>
      <c r="C32" s="38"/>
      <c r="D32" s="38"/>
      <c r="E32" s="9">
        <v>950000</v>
      </c>
      <c r="F32" s="18">
        <v>1550000</v>
      </c>
      <c r="G32" s="7">
        <v>1515000</v>
      </c>
      <c r="H32" s="7">
        <v>1300000</v>
      </c>
      <c r="I32" s="7">
        <v>372926</v>
      </c>
      <c r="J32" s="7">
        <v>876892</v>
      </c>
      <c r="K32" s="8"/>
      <c r="M32" s="7"/>
    </row>
    <row r="33" spans="1:13" x14ac:dyDescent="0.15">
      <c r="A33" s="38" t="s">
        <v>40</v>
      </c>
      <c r="B33" s="38"/>
      <c r="C33" s="38"/>
      <c r="D33" s="38"/>
      <c r="E33" s="9">
        <v>900000</v>
      </c>
      <c r="F33" s="18">
        <f>1300000*(1-0.05365311347)</f>
        <v>1230250.952489</v>
      </c>
      <c r="G33" s="7">
        <v>1300000</v>
      </c>
      <c r="H33" s="7">
        <v>1300000</v>
      </c>
      <c r="I33" s="7">
        <v>992410</v>
      </c>
      <c r="J33" s="7">
        <v>1069015</v>
      </c>
      <c r="K33" s="8"/>
      <c r="M33" s="7"/>
    </row>
    <row r="34" spans="1:13" x14ac:dyDescent="0.15">
      <c r="A34" s="38" t="s">
        <v>41</v>
      </c>
      <c r="B34" s="38"/>
      <c r="C34" s="38"/>
      <c r="D34" s="38"/>
      <c r="E34" s="9">
        <v>10000</v>
      </c>
      <c r="F34" s="18">
        <v>10000</v>
      </c>
      <c r="G34" s="7">
        <v>10000</v>
      </c>
      <c r="H34" s="7">
        <v>40000</v>
      </c>
      <c r="I34" s="7">
        <v>24243</v>
      </c>
      <c r="J34" s="7">
        <v>104297</v>
      </c>
      <c r="K34" s="8"/>
      <c r="M34" s="7"/>
    </row>
    <row r="35" spans="1:13" x14ac:dyDescent="0.15">
      <c r="A35" s="38" t="s">
        <v>42</v>
      </c>
      <c r="B35" s="38"/>
      <c r="C35" s="38"/>
      <c r="D35" s="38"/>
      <c r="E35" s="9">
        <v>5000</v>
      </c>
      <c r="F35" s="18">
        <v>5000</v>
      </c>
      <c r="G35" s="7">
        <v>5000</v>
      </c>
      <c r="H35" s="7">
        <v>50000</v>
      </c>
      <c r="I35" s="7">
        <v>71147</v>
      </c>
      <c r="J35" s="7">
        <v>10733</v>
      </c>
      <c r="K35" s="8"/>
      <c r="M35" s="7"/>
    </row>
    <row r="36" spans="1:13" x14ac:dyDescent="0.15">
      <c r="A36" s="38" t="s">
        <v>43</v>
      </c>
      <c r="B36" s="38"/>
      <c r="C36" s="38"/>
      <c r="D36" s="38"/>
      <c r="E36" s="9">
        <v>10000</v>
      </c>
      <c r="F36" s="18">
        <v>10000</v>
      </c>
      <c r="G36" s="7">
        <v>10000</v>
      </c>
      <c r="H36" s="7">
        <v>270000</v>
      </c>
      <c r="I36" s="7">
        <v>84156</v>
      </c>
      <c r="J36" s="7">
        <v>179171</v>
      </c>
      <c r="K36" s="8"/>
      <c r="M36" s="7"/>
    </row>
    <row r="37" spans="1:13" x14ac:dyDescent="0.15">
      <c r="A37" s="26" t="s">
        <v>44</v>
      </c>
      <c r="B37" s="26"/>
      <c r="C37" s="26"/>
      <c r="D37" s="26"/>
      <c r="E37" s="9"/>
      <c r="F37" s="18"/>
      <c r="G37" s="7"/>
      <c r="H37" s="7"/>
      <c r="I37" s="7">
        <v>41079</v>
      </c>
      <c r="J37" s="7">
        <v>18594</v>
      </c>
      <c r="K37" s="8"/>
      <c r="M37" s="7"/>
    </row>
    <row r="38" spans="1:13" x14ac:dyDescent="0.15">
      <c r="A38" s="26"/>
      <c r="B38" s="26" t="s">
        <v>45</v>
      </c>
      <c r="C38" s="26"/>
      <c r="D38" s="26"/>
      <c r="E38" s="9"/>
      <c r="F38" s="18"/>
      <c r="G38" s="7"/>
      <c r="H38" s="7"/>
      <c r="I38" s="7">
        <v>0</v>
      </c>
      <c r="J38" s="7">
        <v>0</v>
      </c>
      <c r="K38" s="8"/>
      <c r="M38" s="7"/>
    </row>
    <row r="39" spans="1:13" x14ac:dyDescent="0.15">
      <c r="A39" s="38" t="s">
        <v>46</v>
      </c>
      <c r="B39" s="38"/>
      <c r="C39" s="38"/>
      <c r="D39" s="38"/>
      <c r="E39" s="9">
        <v>400000</v>
      </c>
      <c r="F39" s="18">
        <v>385000</v>
      </c>
      <c r="G39" s="7">
        <v>400000</v>
      </c>
      <c r="H39" s="7">
        <v>390000</v>
      </c>
      <c r="I39" s="7">
        <v>303925</v>
      </c>
      <c r="J39" s="7">
        <v>332744</v>
      </c>
      <c r="K39" s="8"/>
      <c r="M39" s="7"/>
    </row>
    <row r="40" spans="1:13" x14ac:dyDescent="0.15">
      <c r="A40" s="38" t="s">
        <v>47</v>
      </c>
      <c r="B40" s="38"/>
      <c r="C40" s="38"/>
      <c r="D40" s="38"/>
      <c r="E40" s="9"/>
      <c r="F40" s="18"/>
      <c r="G40" s="7"/>
      <c r="H40" s="7"/>
      <c r="I40" s="7">
        <v>0</v>
      </c>
      <c r="J40" s="7">
        <v>0</v>
      </c>
      <c r="K40" s="8"/>
      <c r="M40" s="7"/>
    </row>
    <row r="41" spans="1:13" x14ac:dyDescent="0.15">
      <c r="A41" s="38" t="s">
        <v>48</v>
      </c>
      <c r="B41" s="38"/>
      <c r="C41" s="38"/>
      <c r="D41" s="38"/>
      <c r="E41" s="9"/>
      <c r="F41" s="18"/>
      <c r="G41" s="7"/>
      <c r="H41" s="7"/>
      <c r="I41" s="7">
        <v>10333</v>
      </c>
      <c r="J41" s="7">
        <v>5739</v>
      </c>
      <c r="K41" s="8"/>
      <c r="M41" s="7"/>
    </row>
    <row r="42" spans="1:13" x14ac:dyDescent="0.15">
      <c r="A42" s="38" t="s">
        <v>49</v>
      </c>
      <c r="B42" s="38"/>
      <c r="C42" s="38"/>
      <c r="D42" s="38"/>
      <c r="E42" s="9"/>
      <c r="F42" s="18"/>
      <c r="G42" s="14">
        <v>0</v>
      </c>
      <c r="H42" s="14">
        <v>300000</v>
      </c>
      <c r="I42" s="7">
        <v>544108</v>
      </c>
      <c r="J42" s="7">
        <v>0</v>
      </c>
      <c r="K42" s="15" t="s">
        <v>50</v>
      </c>
      <c r="M42" s="7"/>
    </row>
    <row r="43" spans="1:13" x14ac:dyDescent="0.15">
      <c r="A43" s="38" t="s">
        <v>51</v>
      </c>
      <c r="B43" s="38"/>
      <c r="C43" s="38"/>
      <c r="D43" s="38"/>
      <c r="E43" s="9">
        <v>500000</v>
      </c>
      <c r="F43" s="18">
        <v>500000</v>
      </c>
      <c r="G43" s="14">
        <v>500000</v>
      </c>
      <c r="H43" s="14">
        <v>1980000</v>
      </c>
      <c r="I43" s="7">
        <v>880676</v>
      </c>
      <c r="J43" s="7">
        <v>838427</v>
      </c>
      <c r="K43" s="15" t="s">
        <v>52</v>
      </c>
      <c r="M43" s="7"/>
    </row>
    <row r="44" spans="1:13" x14ac:dyDescent="0.15">
      <c r="A44" s="38" t="s">
        <v>53</v>
      </c>
      <c r="B44" s="38"/>
      <c r="C44" s="38"/>
      <c r="D44" s="38"/>
      <c r="E44" s="9">
        <v>567000</v>
      </c>
      <c r="F44" s="18">
        <v>567000</v>
      </c>
      <c r="G44" s="7">
        <v>552000</v>
      </c>
      <c r="H44" s="7">
        <v>552000</v>
      </c>
      <c r="I44" s="7">
        <v>552000</v>
      </c>
      <c r="J44" s="7">
        <v>511112</v>
      </c>
      <c r="K44" s="8"/>
      <c r="M44" s="7"/>
    </row>
    <row r="45" spans="1:13" x14ac:dyDescent="0.15">
      <c r="A45" s="38" t="s">
        <v>54</v>
      </c>
      <c r="B45" s="38"/>
      <c r="C45" s="38"/>
      <c r="D45" s="38"/>
      <c r="E45" s="9">
        <v>40000</v>
      </c>
      <c r="F45" s="18">
        <v>40000</v>
      </c>
      <c r="G45" s="7">
        <v>40000</v>
      </c>
      <c r="H45" s="7">
        <v>40000</v>
      </c>
      <c r="I45" s="7">
        <v>50382</v>
      </c>
      <c r="J45" s="7">
        <v>65466</v>
      </c>
      <c r="K45" s="8"/>
      <c r="M45" s="7"/>
    </row>
    <row r="46" spans="1:13" x14ac:dyDescent="0.15">
      <c r="A46" s="38" t="s">
        <v>55</v>
      </c>
      <c r="B46" s="38"/>
      <c r="C46" s="38"/>
      <c r="D46" s="38"/>
      <c r="E46" s="9">
        <v>5000</v>
      </c>
      <c r="F46" s="18">
        <v>5000</v>
      </c>
      <c r="G46" s="7">
        <v>25000</v>
      </c>
      <c r="H46" s="7">
        <v>25000</v>
      </c>
      <c r="I46" s="7">
        <v>756</v>
      </c>
      <c r="J46" s="7">
        <v>700</v>
      </c>
      <c r="K46" s="8"/>
      <c r="M46" s="7"/>
    </row>
    <row r="47" spans="1:13" x14ac:dyDescent="0.15">
      <c r="A47" s="26"/>
      <c r="B47" s="31" t="s">
        <v>68</v>
      </c>
      <c r="C47" s="26"/>
      <c r="D47" s="26"/>
      <c r="E47" s="18"/>
      <c r="F47" s="7">
        <f>SUM(F31:F46)*0.05</f>
        <v>230112.54762445</v>
      </c>
      <c r="G47" s="7"/>
      <c r="H47" s="7"/>
      <c r="I47" s="7"/>
      <c r="J47" s="7"/>
      <c r="K47" s="8"/>
    </row>
    <row r="48" spans="1:13" x14ac:dyDescent="0.15">
      <c r="A48" s="39" t="s">
        <v>56</v>
      </c>
      <c r="B48" s="39"/>
      <c r="C48" s="39"/>
      <c r="D48" s="39"/>
      <c r="E48" s="12">
        <f>SUM(E31:E46)</f>
        <v>3687000</v>
      </c>
      <c r="F48" s="29">
        <f>SUM(F31:F46)-F47</f>
        <v>4372138.4048645496</v>
      </c>
      <c r="G48" s="12">
        <f>SUM(G31:G46)</f>
        <v>4657000</v>
      </c>
      <c r="H48" s="12">
        <f>SUM(H31:H46)</f>
        <v>6467000</v>
      </c>
      <c r="I48" s="12">
        <f>SUM(I31:I46)</f>
        <v>3966141</v>
      </c>
      <c r="J48" s="12">
        <f>SUM(J31:J46)</f>
        <v>4286390</v>
      </c>
      <c r="K48" s="13"/>
      <c r="M48" s="16"/>
    </row>
    <row r="49" spans="1:11" x14ac:dyDescent="0.15">
      <c r="A49" s="39" t="s">
        <v>70</v>
      </c>
      <c r="B49" s="39"/>
      <c r="C49" s="39"/>
      <c r="D49" s="39"/>
      <c r="E49" s="12">
        <f t="shared" ref="E49:J49" si="3">E28-E48</f>
        <v>4500</v>
      </c>
      <c r="F49" s="29">
        <f t="shared" si="3"/>
        <v>-588538.40486454964</v>
      </c>
      <c r="G49" s="12">
        <f t="shared" si="3"/>
        <v>-862300</v>
      </c>
      <c r="H49" s="12">
        <f t="shared" si="3"/>
        <v>-2549000</v>
      </c>
      <c r="I49" s="12">
        <f t="shared" si="3"/>
        <v>-664001</v>
      </c>
      <c r="J49" s="12">
        <f t="shared" si="3"/>
        <v>-139722</v>
      </c>
      <c r="K49" s="13"/>
    </row>
    <row r="50" spans="1:11" x14ac:dyDescent="0.15">
      <c r="F50" s="17"/>
    </row>
    <row r="51" spans="1:11" x14ac:dyDescent="0.15">
      <c r="A51" s="20" t="s">
        <v>58</v>
      </c>
      <c r="F51" s="17"/>
    </row>
    <row r="52" spans="1:11" x14ac:dyDescent="0.15">
      <c r="G52">
        <v>0</v>
      </c>
      <c r="H52">
        <v>0</v>
      </c>
      <c r="I52">
        <v>0</v>
      </c>
      <c r="J52">
        <v>0</v>
      </c>
    </row>
    <row r="54" spans="1:11" x14ac:dyDescent="0.15">
      <c r="A54" s="20" t="s">
        <v>59</v>
      </c>
      <c r="E54" s="16">
        <f t="shared" ref="E54:J54" si="4">E48+E52</f>
        <v>3687000</v>
      </c>
      <c r="F54" s="16">
        <f t="shared" si="4"/>
        <v>4372138.4048645496</v>
      </c>
      <c r="G54" s="16">
        <f t="shared" si="4"/>
        <v>4657000</v>
      </c>
      <c r="H54" s="16">
        <f t="shared" si="4"/>
        <v>6467000</v>
      </c>
      <c r="I54" s="16">
        <f t="shared" si="4"/>
        <v>3966141</v>
      </c>
      <c r="J54" s="16">
        <f t="shared" si="4"/>
        <v>4286390</v>
      </c>
    </row>
    <row r="55" spans="1:11" x14ac:dyDescent="0.15">
      <c r="A55" s="20" t="s">
        <v>60</v>
      </c>
      <c r="E55" s="16">
        <f t="shared" ref="E55:J55" si="5">E28-E54</f>
        <v>4500</v>
      </c>
      <c r="F55" s="16">
        <f t="shared" si="5"/>
        <v>-588538.40486454964</v>
      </c>
      <c r="G55" s="16">
        <f t="shared" si="5"/>
        <v>-862300</v>
      </c>
      <c r="H55" s="16">
        <f t="shared" si="5"/>
        <v>-2549000</v>
      </c>
      <c r="I55" s="16">
        <f t="shared" si="5"/>
        <v>-664001</v>
      </c>
      <c r="J55" s="16">
        <f t="shared" si="5"/>
        <v>-139722</v>
      </c>
    </row>
    <row r="56" spans="1:11" x14ac:dyDescent="0.15">
      <c r="A56" s="20"/>
      <c r="B56" s="21" t="s">
        <v>61</v>
      </c>
      <c r="E56" s="22">
        <f t="shared" ref="E56" si="6">E54*0.25</f>
        <v>921750</v>
      </c>
      <c r="F56" s="22">
        <f t="shared" ref="F56:J56" si="7">F54*0.25</f>
        <v>1093034.6012161374</v>
      </c>
      <c r="G56" s="22">
        <f t="shared" si="7"/>
        <v>1164250</v>
      </c>
      <c r="H56" s="22">
        <f t="shared" si="7"/>
        <v>1616750</v>
      </c>
      <c r="I56" s="22">
        <f t="shared" si="7"/>
        <v>991535.25</v>
      </c>
      <c r="J56" s="22">
        <f t="shared" si="7"/>
        <v>1071597.5</v>
      </c>
    </row>
    <row r="57" spans="1:11" x14ac:dyDescent="0.15">
      <c r="A57" s="20" t="s">
        <v>62</v>
      </c>
      <c r="E57" s="16">
        <f t="shared" ref="E57" si="8">E54+E56</f>
        <v>4608750</v>
      </c>
      <c r="F57" s="16">
        <f t="shared" ref="F57:J57" si="9">F54+F56</f>
        <v>5465173.006080687</v>
      </c>
      <c r="G57" s="16">
        <f t="shared" si="9"/>
        <v>5821250</v>
      </c>
      <c r="H57" s="16">
        <f t="shared" si="9"/>
        <v>8083750</v>
      </c>
      <c r="I57" s="16">
        <f t="shared" si="9"/>
        <v>4957676.25</v>
      </c>
      <c r="J57" s="16">
        <f t="shared" si="9"/>
        <v>5357987.5</v>
      </c>
    </row>
    <row r="58" spans="1:11" x14ac:dyDescent="0.15">
      <c r="A58" s="20" t="s">
        <v>63</v>
      </c>
      <c r="E58" s="16">
        <f t="shared" ref="E58:J58" si="10">E28-E57</f>
        <v>-917250</v>
      </c>
      <c r="F58" s="16">
        <f t="shared" si="10"/>
        <v>-1681573.006080687</v>
      </c>
      <c r="G58" s="16">
        <f t="shared" si="10"/>
        <v>-2026550</v>
      </c>
      <c r="H58" s="16">
        <f t="shared" si="10"/>
        <v>-4165750</v>
      </c>
      <c r="I58" s="16">
        <f t="shared" si="10"/>
        <v>-1655536.25</v>
      </c>
      <c r="J58" s="16">
        <f t="shared" si="10"/>
        <v>-1211319.5</v>
      </c>
    </row>
  </sheetData>
  <mergeCells count="46">
    <mergeCell ref="A12:D12"/>
    <mergeCell ref="A1:K2"/>
    <mergeCell ref="A3:K3"/>
    <mergeCell ref="A4:K4"/>
    <mergeCell ref="A5:D5"/>
    <mergeCell ref="F5:K5"/>
    <mergeCell ref="A6:D6"/>
    <mergeCell ref="A7:D7"/>
    <mergeCell ref="A8:D8"/>
    <mergeCell ref="A9:D9"/>
    <mergeCell ref="A10:D10"/>
    <mergeCell ref="A11:D11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45:D45"/>
    <mergeCell ref="A46:D46"/>
    <mergeCell ref="A48:D48"/>
    <mergeCell ref="A49:D49"/>
    <mergeCell ref="A39:D39"/>
    <mergeCell ref="A40:D40"/>
    <mergeCell ref="A41:D41"/>
    <mergeCell ref="A42:D42"/>
    <mergeCell ref="A43:D43"/>
    <mergeCell ref="A44:D44"/>
  </mergeCells>
  <phoneticPr fontId="11"/>
  <pageMargins left="0.69930555555555596" right="0.69930555555555596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opLeftCell="A28" workbookViewId="0">
      <selection activeCell="A43" sqref="A43:D43"/>
    </sheetView>
  </sheetViews>
  <sheetFormatPr defaultColWidth="8.875" defaultRowHeight="13.5" x14ac:dyDescent="0.15"/>
  <cols>
    <col min="4" max="4" width="23.375" customWidth="1"/>
    <col min="5" max="6" width="17.875" customWidth="1"/>
    <col min="7" max="9" width="17.625" customWidth="1"/>
    <col min="10" max="10" width="34.625" customWidth="1"/>
    <col min="12" max="12" width="10.25" customWidth="1"/>
  </cols>
  <sheetData>
    <row r="1" spans="1:10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1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1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15">
      <c r="A5" s="45" t="s">
        <v>3</v>
      </c>
      <c r="B5" s="45"/>
      <c r="C5" s="45"/>
      <c r="D5" s="45"/>
      <c r="E5" s="46" t="s">
        <v>4</v>
      </c>
      <c r="F5" s="46"/>
      <c r="G5" s="46"/>
      <c r="H5" s="46"/>
      <c r="I5" s="46"/>
      <c r="J5" s="46"/>
    </row>
    <row r="6" spans="1:10" x14ac:dyDescent="0.15">
      <c r="A6" s="47" t="s">
        <v>5</v>
      </c>
      <c r="B6" s="47"/>
      <c r="C6" s="47"/>
      <c r="D6" s="47"/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</row>
    <row r="7" spans="1:10" x14ac:dyDescent="0.15">
      <c r="A7" s="48" t="s">
        <v>12</v>
      </c>
      <c r="B7" s="48"/>
      <c r="C7" s="48"/>
      <c r="D7" s="48"/>
      <c r="E7" s="2"/>
      <c r="F7" s="2"/>
      <c r="G7" s="2"/>
      <c r="H7" s="2"/>
      <c r="I7" s="2"/>
      <c r="J7" s="3"/>
    </row>
    <row r="8" spans="1:10" x14ac:dyDescent="0.15">
      <c r="A8" s="39" t="s">
        <v>13</v>
      </c>
      <c r="B8" s="39"/>
      <c r="C8" s="39"/>
      <c r="D8" s="39"/>
      <c r="E8" s="4"/>
      <c r="F8" s="4"/>
      <c r="G8" s="4"/>
      <c r="H8" s="4"/>
      <c r="I8" s="4"/>
      <c r="J8" s="5"/>
    </row>
    <row r="9" spans="1:10" x14ac:dyDescent="0.15">
      <c r="A9" s="39" t="s">
        <v>14</v>
      </c>
      <c r="B9" s="39"/>
      <c r="C9" s="39"/>
      <c r="D9" s="39"/>
      <c r="E9" s="4"/>
      <c r="F9" s="4"/>
      <c r="G9" s="4"/>
      <c r="H9" s="4"/>
      <c r="I9" s="4"/>
      <c r="J9" s="5"/>
    </row>
    <row r="10" spans="1:10" x14ac:dyDescent="0.15">
      <c r="A10" s="38" t="s">
        <v>15</v>
      </c>
      <c r="B10" s="38"/>
      <c r="C10" s="38"/>
      <c r="D10" s="38"/>
      <c r="E10" s="9">
        <v>0</v>
      </c>
      <c r="F10" s="7">
        <f>F11+F12</f>
        <v>0</v>
      </c>
      <c r="G10" s="7">
        <f>G11+G12</f>
        <v>0</v>
      </c>
      <c r="H10" s="7">
        <v>31</v>
      </c>
      <c r="I10" s="7">
        <v>35</v>
      </c>
    </row>
    <row r="11" spans="1:10" x14ac:dyDescent="0.15">
      <c r="A11" s="38" t="s">
        <v>16</v>
      </c>
      <c r="B11" s="38"/>
      <c r="C11" s="38"/>
      <c r="D11" s="38"/>
      <c r="E11" s="7"/>
      <c r="F11" s="7"/>
      <c r="G11" s="7"/>
      <c r="H11" s="7"/>
      <c r="I11" s="7"/>
      <c r="J11" s="8" t="s">
        <v>17</v>
      </c>
    </row>
    <row r="12" spans="1:10" x14ac:dyDescent="0.15">
      <c r="A12" s="38"/>
      <c r="B12" s="38"/>
      <c r="C12" s="38"/>
      <c r="D12" s="38"/>
      <c r="E12" s="7"/>
      <c r="F12" s="7"/>
      <c r="G12" s="7"/>
      <c r="H12" s="7"/>
      <c r="I12" s="7"/>
      <c r="J12" s="8" t="s">
        <v>18</v>
      </c>
    </row>
    <row r="13" spans="1:10" x14ac:dyDescent="0.15">
      <c r="A13" s="38" t="s">
        <v>19</v>
      </c>
      <c r="B13" s="40"/>
      <c r="C13" s="40"/>
      <c r="D13" s="40"/>
      <c r="E13" s="9">
        <v>0</v>
      </c>
      <c r="F13" s="7"/>
      <c r="G13" s="7"/>
      <c r="H13" s="7">
        <v>0</v>
      </c>
      <c r="I13" s="7">
        <v>0</v>
      </c>
      <c r="J13" s="8"/>
    </row>
    <row r="14" spans="1:10" x14ac:dyDescent="0.15">
      <c r="A14" s="38" t="s">
        <v>20</v>
      </c>
      <c r="B14" s="38"/>
      <c r="C14" s="38"/>
      <c r="D14" s="38"/>
      <c r="E14" s="9">
        <v>0</v>
      </c>
      <c r="F14" s="7"/>
      <c r="G14" s="7"/>
      <c r="H14" s="7">
        <v>0</v>
      </c>
      <c r="I14" s="7">
        <v>0</v>
      </c>
      <c r="J14" s="8"/>
    </row>
    <row r="15" spans="1:10" s="17" customFormat="1" x14ac:dyDescent="0.15">
      <c r="A15" s="41" t="s">
        <v>21</v>
      </c>
      <c r="B15" s="41"/>
      <c r="C15" s="41"/>
      <c r="D15" s="41"/>
      <c r="E15" s="18">
        <f>SUM(E16:E21)+SUM(E24:E25)</f>
        <v>3783600</v>
      </c>
      <c r="F15" s="18">
        <f>SUM(F16:F21)+SUM(F24:F25)</f>
        <v>3794700</v>
      </c>
      <c r="G15" s="18">
        <f>SUM(G16:G21)+SUM(G24:G25)</f>
        <v>3918000</v>
      </c>
      <c r="H15" s="18">
        <f>SUM(H16:H21)+SUM(H24:H25)</f>
        <v>3302109</v>
      </c>
      <c r="I15" s="18">
        <f>SUM(I16:I21)+SUM(I24:I25)</f>
        <v>4146633</v>
      </c>
      <c r="J15" s="23"/>
    </row>
    <row r="16" spans="1:10" x14ac:dyDescent="0.15">
      <c r="A16" s="38" t="s">
        <v>22</v>
      </c>
      <c r="B16" s="38"/>
      <c r="C16" s="38"/>
      <c r="D16" s="38"/>
      <c r="E16" s="9">
        <v>0</v>
      </c>
      <c r="F16" s="7"/>
      <c r="G16" s="7"/>
      <c r="H16" s="7">
        <v>0</v>
      </c>
      <c r="I16" s="7">
        <v>0</v>
      </c>
      <c r="J16" s="8"/>
    </row>
    <row r="17" spans="1:12" x14ac:dyDescent="0.15">
      <c r="A17" s="41" t="s">
        <v>23</v>
      </c>
      <c r="B17" s="41"/>
      <c r="C17" s="41"/>
      <c r="D17" s="41"/>
      <c r="E17" s="9">
        <v>0</v>
      </c>
      <c r="F17" s="7"/>
      <c r="G17" s="7"/>
      <c r="H17" s="7">
        <v>402000</v>
      </c>
      <c r="I17" s="7">
        <v>462038</v>
      </c>
      <c r="J17" s="8"/>
    </row>
    <row r="18" spans="1:12" x14ac:dyDescent="0.15">
      <c r="A18" s="38" t="s">
        <v>24</v>
      </c>
      <c r="B18" s="38"/>
      <c r="C18" s="38"/>
      <c r="D18" s="38"/>
      <c r="E18" s="9">
        <v>2400000</v>
      </c>
      <c r="F18" s="7">
        <v>2400000</v>
      </c>
      <c r="G18" s="7">
        <v>2330000</v>
      </c>
      <c r="H18" s="7">
        <v>179000</v>
      </c>
      <c r="I18" s="7">
        <v>911575</v>
      </c>
      <c r="J18" s="8"/>
    </row>
    <row r="19" spans="1:12" x14ac:dyDescent="0.15">
      <c r="A19" s="38" t="s">
        <v>25</v>
      </c>
      <c r="B19" s="38"/>
      <c r="C19" s="38"/>
      <c r="D19" s="38"/>
      <c r="E19" s="9">
        <v>0</v>
      </c>
      <c r="F19" s="7"/>
      <c r="G19" s="7"/>
      <c r="H19" s="7">
        <v>0</v>
      </c>
      <c r="I19" s="7">
        <v>0</v>
      </c>
      <c r="J19" s="8"/>
    </row>
    <row r="20" spans="1:12" x14ac:dyDescent="0.15">
      <c r="A20" s="38" t="s">
        <v>26</v>
      </c>
      <c r="B20" s="38"/>
      <c r="C20" s="38"/>
      <c r="D20" s="38"/>
      <c r="E20" s="9">
        <v>0</v>
      </c>
      <c r="F20" s="7"/>
      <c r="G20" s="7"/>
      <c r="H20" s="7">
        <v>5000</v>
      </c>
      <c r="I20" s="7">
        <v>259261</v>
      </c>
      <c r="J20" s="8"/>
    </row>
    <row r="21" spans="1:12" s="17" customFormat="1" x14ac:dyDescent="0.15">
      <c r="A21" s="41" t="s">
        <v>27</v>
      </c>
      <c r="B21" s="41"/>
      <c r="C21" s="41"/>
      <c r="D21" s="41"/>
      <c r="E21" s="18">
        <f>E22+E23</f>
        <v>1372600</v>
      </c>
      <c r="F21" s="18">
        <f>F22+F23</f>
        <v>1383700</v>
      </c>
      <c r="G21" s="18">
        <f>G22+G23</f>
        <v>1577000</v>
      </c>
      <c r="H21" s="18">
        <f>H22+H23</f>
        <v>2468076</v>
      </c>
      <c r="I21" s="18">
        <f>I22+I23</f>
        <v>2513727</v>
      </c>
      <c r="J21" s="23"/>
    </row>
    <row r="22" spans="1:12" x14ac:dyDescent="0.15">
      <c r="A22" s="38" t="s">
        <v>28</v>
      </c>
      <c r="B22" s="38"/>
      <c r="C22" s="38"/>
      <c r="D22" s="38"/>
      <c r="E22" s="9">
        <v>1362600</v>
      </c>
      <c r="F22" s="7">
        <v>1373700</v>
      </c>
      <c r="G22" s="7">
        <v>1507000</v>
      </c>
      <c r="H22" s="7">
        <v>2408076</v>
      </c>
      <c r="I22" s="7">
        <v>2373727</v>
      </c>
      <c r="J22" s="8"/>
    </row>
    <row r="23" spans="1:12" x14ac:dyDescent="0.15">
      <c r="A23" s="38" t="s">
        <v>29</v>
      </c>
      <c r="B23" s="38"/>
      <c r="C23" s="38"/>
      <c r="D23" s="38"/>
      <c r="E23" s="9">
        <v>10000</v>
      </c>
      <c r="F23" s="7">
        <v>10000</v>
      </c>
      <c r="G23" s="7">
        <v>70000</v>
      </c>
      <c r="H23" s="7">
        <v>60000</v>
      </c>
      <c r="I23" s="7">
        <v>140000</v>
      </c>
      <c r="J23" s="8" t="s">
        <v>30</v>
      </c>
    </row>
    <row r="24" spans="1:12" x14ac:dyDescent="0.15">
      <c r="A24" s="38" t="s">
        <v>31</v>
      </c>
      <c r="B24" s="38"/>
      <c r="C24" s="38"/>
      <c r="D24" s="38"/>
      <c r="E24" s="9"/>
      <c r="F24" s="7"/>
      <c r="G24" s="7"/>
      <c r="H24" s="7">
        <v>0</v>
      </c>
      <c r="I24" s="7">
        <v>0</v>
      </c>
      <c r="J24" s="8"/>
    </row>
    <row r="25" spans="1:12" x14ac:dyDescent="0.15">
      <c r="A25" s="38" t="s">
        <v>32</v>
      </c>
      <c r="B25" s="38"/>
      <c r="C25" s="38"/>
      <c r="D25" s="38"/>
      <c r="E25" s="7">
        <f>E26+E27</f>
        <v>11000</v>
      </c>
      <c r="F25" s="7">
        <v>11000</v>
      </c>
      <c r="G25" s="7">
        <v>11000</v>
      </c>
      <c r="H25" s="7">
        <f>H26+H27</f>
        <v>248033</v>
      </c>
      <c r="I25" s="7">
        <f>I26+I27</f>
        <v>32</v>
      </c>
      <c r="J25" s="8"/>
    </row>
    <row r="26" spans="1:12" x14ac:dyDescent="0.15">
      <c r="A26" s="38" t="s">
        <v>33</v>
      </c>
      <c r="B26" s="38"/>
      <c r="C26" s="38"/>
      <c r="D26" s="38"/>
      <c r="E26" s="9">
        <v>1000</v>
      </c>
      <c r="F26" s="7">
        <v>1000</v>
      </c>
      <c r="G26" s="7">
        <v>1000</v>
      </c>
      <c r="H26" s="7">
        <v>33</v>
      </c>
      <c r="I26" s="7">
        <v>32</v>
      </c>
      <c r="J26" s="8"/>
    </row>
    <row r="27" spans="1:12" x14ac:dyDescent="0.15">
      <c r="A27" s="38" t="s">
        <v>34</v>
      </c>
      <c r="B27" s="38"/>
      <c r="C27" s="38"/>
      <c r="D27" s="38"/>
      <c r="E27" s="19">
        <v>10000</v>
      </c>
      <c r="F27" s="10">
        <v>10000</v>
      </c>
      <c r="G27" s="10">
        <v>10000</v>
      </c>
      <c r="H27" s="10">
        <v>248000</v>
      </c>
      <c r="I27" s="10">
        <v>0</v>
      </c>
      <c r="J27" s="11"/>
    </row>
    <row r="28" spans="1:12" x14ac:dyDescent="0.15">
      <c r="A28" s="39" t="s">
        <v>35</v>
      </c>
      <c r="B28" s="39"/>
      <c r="C28" s="39"/>
      <c r="D28" s="39"/>
      <c r="E28" s="12">
        <f>E10+E13+E14+E15</f>
        <v>3783600</v>
      </c>
      <c r="F28" s="12">
        <f>F10+F13+F14+F15</f>
        <v>3794700</v>
      </c>
      <c r="G28" s="12">
        <f>G10+G13+G14+G15</f>
        <v>3918000</v>
      </c>
      <c r="H28" s="12">
        <f>H10+H13+H14+H15</f>
        <v>3302140</v>
      </c>
      <c r="I28" s="12">
        <f>I10+I13+I14+I15</f>
        <v>4146668</v>
      </c>
      <c r="J28" s="13"/>
    </row>
    <row r="29" spans="1:12" x14ac:dyDescent="0.15">
      <c r="A29" s="39" t="s">
        <v>36</v>
      </c>
      <c r="B29" s="39"/>
      <c r="C29" s="39"/>
      <c r="D29" s="39"/>
      <c r="E29" s="2"/>
      <c r="F29" s="2"/>
      <c r="G29" s="2"/>
      <c r="H29" s="2"/>
      <c r="I29" s="2"/>
      <c r="J29" s="3"/>
    </row>
    <row r="30" spans="1:12" x14ac:dyDescent="0.15">
      <c r="A30" s="38" t="s">
        <v>37</v>
      </c>
      <c r="B30" s="38"/>
      <c r="C30" s="38"/>
      <c r="D30" s="38"/>
      <c r="E30" s="7"/>
      <c r="F30" s="7"/>
      <c r="G30" s="7"/>
      <c r="H30" s="7"/>
      <c r="I30" s="7"/>
      <c r="J30" s="8"/>
    </row>
    <row r="31" spans="1:12" x14ac:dyDescent="0.15">
      <c r="A31" s="38" t="s">
        <v>38</v>
      </c>
      <c r="B31" s="38"/>
      <c r="C31" s="38"/>
      <c r="D31" s="38"/>
      <c r="E31" s="9">
        <v>300000</v>
      </c>
      <c r="F31" s="7">
        <v>300000</v>
      </c>
      <c r="G31" s="7">
        <v>220000</v>
      </c>
      <c r="H31" s="7">
        <v>38000</v>
      </c>
      <c r="I31" s="7">
        <v>273500</v>
      </c>
      <c r="J31" s="8"/>
    </row>
    <row r="32" spans="1:12" x14ac:dyDescent="0.15">
      <c r="A32" s="38" t="s">
        <v>39</v>
      </c>
      <c r="B32" s="38"/>
      <c r="C32" s="38"/>
      <c r="D32" s="38"/>
      <c r="E32" s="9">
        <v>1550000</v>
      </c>
      <c r="F32" s="7">
        <v>1515000</v>
      </c>
      <c r="G32" s="7">
        <v>1300000</v>
      </c>
      <c r="H32" s="7">
        <v>372926</v>
      </c>
      <c r="I32" s="7">
        <v>876892</v>
      </c>
      <c r="J32" s="8"/>
      <c r="L32" s="7"/>
    </row>
    <row r="33" spans="1:12" x14ac:dyDescent="0.15">
      <c r="A33" s="38" t="s">
        <v>40</v>
      </c>
      <c r="B33" s="38"/>
      <c r="C33" s="38"/>
      <c r="D33" s="38"/>
      <c r="E33" s="9">
        <v>1300000</v>
      </c>
      <c r="F33" s="7">
        <v>1300000</v>
      </c>
      <c r="G33" s="7">
        <v>1300000</v>
      </c>
      <c r="H33" s="7">
        <v>992410</v>
      </c>
      <c r="I33" s="7">
        <v>1069015</v>
      </c>
      <c r="J33" s="8"/>
      <c r="L33" s="7"/>
    </row>
    <row r="34" spans="1:12" x14ac:dyDescent="0.15">
      <c r="A34" s="38" t="s">
        <v>41</v>
      </c>
      <c r="B34" s="38"/>
      <c r="C34" s="38"/>
      <c r="D34" s="38"/>
      <c r="E34" s="9">
        <v>10000</v>
      </c>
      <c r="F34" s="7">
        <v>10000</v>
      </c>
      <c r="G34" s="7">
        <v>40000</v>
      </c>
      <c r="H34" s="7">
        <v>24243</v>
      </c>
      <c r="I34" s="7">
        <v>104297</v>
      </c>
      <c r="J34" s="8"/>
      <c r="L34" s="7"/>
    </row>
    <row r="35" spans="1:12" x14ac:dyDescent="0.15">
      <c r="A35" s="38" t="s">
        <v>42</v>
      </c>
      <c r="B35" s="38"/>
      <c r="C35" s="38"/>
      <c r="D35" s="38"/>
      <c r="E35" s="9">
        <v>5000</v>
      </c>
      <c r="F35" s="7">
        <v>5000</v>
      </c>
      <c r="G35" s="7">
        <v>50000</v>
      </c>
      <c r="H35" s="7">
        <v>71147</v>
      </c>
      <c r="I35" s="7">
        <v>10733</v>
      </c>
      <c r="J35" s="8"/>
      <c r="L35" s="7"/>
    </row>
    <row r="36" spans="1:12" x14ac:dyDescent="0.15">
      <c r="A36" s="38" t="s">
        <v>43</v>
      </c>
      <c r="B36" s="38"/>
      <c r="C36" s="38"/>
      <c r="D36" s="38"/>
      <c r="E36" s="9">
        <v>10000</v>
      </c>
      <c r="F36" s="7">
        <v>10000</v>
      </c>
      <c r="G36" s="7">
        <v>270000</v>
      </c>
      <c r="H36" s="7">
        <v>84156</v>
      </c>
      <c r="I36" s="7">
        <v>179171</v>
      </c>
      <c r="J36" s="8"/>
      <c r="L36" s="7"/>
    </row>
    <row r="37" spans="1:12" x14ac:dyDescent="0.15">
      <c r="A37" s="6" t="s">
        <v>44</v>
      </c>
      <c r="B37" s="6"/>
      <c r="C37" s="6"/>
      <c r="D37" s="6"/>
      <c r="E37" s="9"/>
      <c r="F37" s="7"/>
      <c r="G37" s="7"/>
      <c r="H37" s="7">
        <v>41079</v>
      </c>
      <c r="I37" s="7">
        <v>18594</v>
      </c>
      <c r="J37" s="8"/>
      <c r="L37" s="7"/>
    </row>
    <row r="38" spans="1:12" x14ac:dyDescent="0.15">
      <c r="A38" s="6"/>
      <c r="B38" s="6" t="s">
        <v>45</v>
      </c>
      <c r="C38" s="6"/>
      <c r="D38" s="6"/>
      <c r="E38" s="9"/>
      <c r="F38" s="7"/>
      <c r="G38" s="7"/>
      <c r="H38" s="7">
        <v>0</v>
      </c>
      <c r="I38" s="7">
        <v>0</v>
      </c>
      <c r="J38" s="8"/>
      <c r="L38" s="7"/>
    </row>
    <row r="39" spans="1:12" x14ac:dyDescent="0.15">
      <c r="A39" s="38" t="s">
        <v>46</v>
      </c>
      <c r="B39" s="38"/>
      <c r="C39" s="38"/>
      <c r="D39" s="38"/>
      <c r="E39" s="9">
        <v>385000</v>
      </c>
      <c r="F39" s="7">
        <v>400000</v>
      </c>
      <c r="G39" s="7">
        <v>390000</v>
      </c>
      <c r="H39" s="7">
        <v>303925</v>
      </c>
      <c r="I39" s="7">
        <v>332744</v>
      </c>
      <c r="J39" s="8"/>
      <c r="L39" s="7"/>
    </row>
    <row r="40" spans="1:12" x14ac:dyDescent="0.15">
      <c r="A40" s="38" t="s">
        <v>47</v>
      </c>
      <c r="B40" s="38"/>
      <c r="C40" s="38"/>
      <c r="D40" s="38"/>
      <c r="E40" s="9"/>
      <c r="F40" s="7"/>
      <c r="G40" s="7"/>
      <c r="H40" s="7">
        <v>0</v>
      </c>
      <c r="I40" s="7">
        <v>0</v>
      </c>
      <c r="J40" s="8"/>
      <c r="L40" s="7"/>
    </row>
    <row r="41" spans="1:12" x14ac:dyDescent="0.15">
      <c r="A41" s="38" t="s">
        <v>48</v>
      </c>
      <c r="B41" s="38"/>
      <c r="C41" s="38"/>
      <c r="D41" s="38"/>
      <c r="E41" s="9"/>
      <c r="F41" s="7"/>
      <c r="G41" s="7"/>
      <c r="H41" s="7">
        <v>10333</v>
      </c>
      <c r="I41" s="7">
        <v>5739</v>
      </c>
      <c r="J41" s="8"/>
      <c r="L41" s="7"/>
    </row>
    <row r="42" spans="1:12" x14ac:dyDescent="0.15">
      <c r="A42" s="38" t="s">
        <v>49</v>
      </c>
      <c r="B42" s="38"/>
      <c r="C42" s="38"/>
      <c r="D42" s="38"/>
      <c r="E42" s="9"/>
      <c r="F42" s="14">
        <v>0</v>
      </c>
      <c r="G42" s="14">
        <v>300000</v>
      </c>
      <c r="H42" s="7">
        <v>544108</v>
      </c>
      <c r="I42" s="7">
        <v>0</v>
      </c>
      <c r="J42" s="15" t="s">
        <v>50</v>
      </c>
      <c r="L42" s="7"/>
    </row>
    <row r="43" spans="1:12" x14ac:dyDescent="0.15">
      <c r="A43" s="38" t="s">
        <v>51</v>
      </c>
      <c r="B43" s="38"/>
      <c r="C43" s="38"/>
      <c r="D43" s="38"/>
      <c r="E43" s="9">
        <v>500000</v>
      </c>
      <c r="F43" s="14">
        <v>500000</v>
      </c>
      <c r="G43" s="14">
        <v>1980000</v>
      </c>
      <c r="H43" s="7">
        <v>880676</v>
      </c>
      <c r="I43" s="7">
        <v>838427</v>
      </c>
      <c r="J43" s="15" t="s">
        <v>52</v>
      </c>
      <c r="L43" s="7"/>
    </row>
    <row r="44" spans="1:12" x14ac:dyDescent="0.15">
      <c r="A44" s="38" t="s">
        <v>53</v>
      </c>
      <c r="B44" s="38"/>
      <c r="C44" s="38"/>
      <c r="D44" s="38"/>
      <c r="E44" s="9">
        <v>567000</v>
      </c>
      <c r="F44" s="7">
        <v>552000</v>
      </c>
      <c r="G44" s="7">
        <v>552000</v>
      </c>
      <c r="H44" s="7">
        <v>552000</v>
      </c>
      <c r="I44" s="7">
        <v>511112</v>
      </c>
      <c r="J44" s="8"/>
      <c r="L44" s="7"/>
    </row>
    <row r="45" spans="1:12" x14ac:dyDescent="0.15">
      <c r="A45" s="38" t="s">
        <v>54</v>
      </c>
      <c r="B45" s="38"/>
      <c r="C45" s="38"/>
      <c r="D45" s="38"/>
      <c r="E45" s="9">
        <v>40000</v>
      </c>
      <c r="F45" s="7">
        <v>40000</v>
      </c>
      <c r="G45" s="7">
        <v>40000</v>
      </c>
      <c r="H45" s="7">
        <v>50382</v>
      </c>
      <c r="I45" s="7">
        <v>65466</v>
      </c>
      <c r="J45" s="8"/>
      <c r="L45" s="7"/>
    </row>
    <row r="46" spans="1:12" x14ac:dyDescent="0.15">
      <c r="A46" s="38" t="s">
        <v>55</v>
      </c>
      <c r="B46" s="38"/>
      <c r="C46" s="38"/>
      <c r="D46" s="38"/>
      <c r="E46" s="9">
        <v>5000</v>
      </c>
      <c r="F46" s="7">
        <v>25000</v>
      </c>
      <c r="G46" s="7">
        <v>25000</v>
      </c>
      <c r="H46" s="7">
        <v>756</v>
      </c>
      <c r="I46" s="7">
        <v>700</v>
      </c>
      <c r="J46" s="8"/>
      <c r="L46" s="7"/>
    </row>
    <row r="47" spans="1:12" x14ac:dyDescent="0.15">
      <c r="A47" s="39" t="s">
        <v>56</v>
      </c>
      <c r="B47" s="39"/>
      <c r="C47" s="39"/>
      <c r="D47" s="39"/>
      <c r="E47" s="12">
        <f>SUM(E31:E46)</f>
        <v>4672000</v>
      </c>
      <c r="F47" s="12">
        <f>SUM(F31:F46)</f>
        <v>4657000</v>
      </c>
      <c r="G47" s="12">
        <f>SUM(G31:G46)</f>
        <v>6467000</v>
      </c>
      <c r="H47" s="12">
        <f>SUM(H31:H46)</f>
        <v>3966141</v>
      </c>
      <c r="I47" s="12">
        <f>SUM(I31:I46)</f>
        <v>4286390</v>
      </c>
      <c r="J47" s="13"/>
      <c r="L47" s="16"/>
    </row>
    <row r="48" spans="1:12" x14ac:dyDescent="0.15">
      <c r="A48" s="39" t="s">
        <v>57</v>
      </c>
      <c r="B48" s="39"/>
      <c r="C48" s="39"/>
      <c r="D48" s="39"/>
      <c r="E48" s="12">
        <f>E28-E47</f>
        <v>-888400</v>
      </c>
      <c r="F48" s="12">
        <f>F28-F47</f>
        <v>-862300</v>
      </c>
      <c r="G48" s="12">
        <f>G28-G47</f>
        <v>-2549000</v>
      </c>
      <c r="H48" s="12">
        <f>H28-H47</f>
        <v>-664001</v>
      </c>
      <c r="I48" s="12">
        <f>I28-I47</f>
        <v>-139722</v>
      </c>
      <c r="J48" s="13"/>
    </row>
    <row r="50" spans="1:9" x14ac:dyDescent="0.15">
      <c r="A50" s="20" t="s">
        <v>58</v>
      </c>
    </row>
    <row r="51" spans="1:9" x14ac:dyDescent="0.15">
      <c r="F51">
        <v>0</v>
      </c>
      <c r="G51">
        <v>0</v>
      </c>
      <c r="H51">
        <v>0</v>
      </c>
      <c r="I51">
        <v>0</v>
      </c>
    </row>
    <row r="53" spans="1:9" x14ac:dyDescent="0.15">
      <c r="A53" s="20" t="s">
        <v>59</v>
      </c>
      <c r="E53" s="16">
        <f>E47+E51</f>
        <v>4672000</v>
      </c>
      <c r="F53" s="16">
        <f>F47+F51</f>
        <v>4657000</v>
      </c>
      <c r="G53" s="16">
        <f>G47+G51</f>
        <v>6467000</v>
      </c>
      <c r="H53" s="16">
        <f>H47+H51</f>
        <v>3966141</v>
      </c>
      <c r="I53" s="16">
        <f>I47+I51</f>
        <v>4286390</v>
      </c>
    </row>
    <row r="54" spans="1:9" x14ac:dyDescent="0.15">
      <c r="A54" s="20" t="s">
        <v>60</v>
      </c>
      <c r="E54" s="16">
        <f>E28-E53</f>
        <v>-888400</v>
      </c>
      <c r="F54" s="16">
        <f>F28-F53</f>
        <v>-862300</v>
      </c>
      <c r="G54" s="16">
        <f>G28-G53</f>
        <v>-2549000</v>
      </c>
      <c r="H54" s="16">
        <f>H28-H53</f>
        <v>-664001</v>
      </c>
      <c r="I54" s="16">
        <f>I28-I53</f>
        <v>-139722</v>
      </c>
    </row>
    <row r="55" spans="1:9" x14ac:dyDescent="0.15">
      <c r="A55" s="20"/>
      <c r="B55" s="21" t="s">
        <v>61</v>
      </c>
      <c r="E55" s="22">
        <f t="shared" ref="E55:I55" si="0">E53*0.25</f>
        <v>1168000</v>
      </c>
      <c r="F55" s="22">
        <f t="shared" si="0"/>
        <v>1164250</v>
      </c>
      <c r="G55" s="22">
        <f t="shared" si="0"/>
        <v>1616750</v>
      </c>
      <c r="H55" s="22">
        <f t="shared" si="0"/>
        <v>991535.25</v>
      </c>
      <c r="I55" s="22">
        <f t="shared" si="0"/>
        <v>1071597.5</v>
      </c>
    </row>
    <row r="56" spans="1:9" x14ac:dyDescent="0.15">
      <c r="A56" s="20" t="s">
        <v>62</v>
      </c>
      <c r="E56" s="16">
        <f t="shared" ref="E56:I56" si="1">E53+E55</f>
        <v>5840000</v>
      </c>
      <c r="F56" s="16">
        <f t="shared" si="1"/>
        <v>5821250</v>
      </c>
      <c r="G56" s="16">
        <f t="shared" si="1"/>
        <v>8083750</v>
      </c>
      <c r="H56" s="16">
        <f t="shared" si="1"/>
        <v>4957676.25</v>
      </c>
      <c r="I56" s="16">
        <f t="shared" si="1"/>
        <v>5357987.5</v>
      </c>
    </row>
    <row r="57" spans="1:9" x14ac:dyDescent="0.15">
      <c r="A57" s="20" t="s">
        <v>63</v>
      </c>
      <c r="E57" s="16">
        <f>E28-E56</f>
        <v>-2056400</v>
      </c>
      <c r="F57" s="16">
        <f>F28-F56</f>
        <v>-2026550</v>
      </c>
      <c r="G57" s="16">
        <f>G28-G56</f>
        <v>-4165750</v>
      </c>
      <c r="H57" s="16">
        <f>H28-H56</f>
        <v>-1655536.25</v>
      </c>
      <c r="I57" s="16">
        <f>I28-I56</f>
        <v>-1211319.5</v>
      </c>
    </row>
  </sheetData>
  <mergeCells count="46">
    <mergeCell ref="A1:J2"/>
    <mergeCell ref="A44:D44"/>
    <mergeCell ref="A45:D45"/>
    <mergeCell ref="A46:D46"/>
    <mergeCell ref="A47:D47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48:D48"/>
    <mergeCell ref="A39:D39"/>
    <mergeCell ref="A40:D40"/>
    <mergeCell ref="A41:D41"/>
    <mergeCell ref="A42:D42"/>
    <mergeCell ref="A43:D43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3:J3"/>
    <mergeCell ref="A4:J4"/>
    <mergeCell ref="A5:D5"/>
    <mergeCell ref="E5:J5"/>
    <mergeCell ref="A6:D6"/>
  </mergeCells>
  <phoneticPr fontId="11"/>
  <pageMargins left="0.69930555555555596" right="0.69930555555555596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19" workbookViewId="0">
      <selection activeCell="H20" sqref="H20"/>
    </sheetView>
  </sheetViews>
  <sheetFormatPr defaultColWidth="8.875" defaultRowHeight="13.5" x14ac:dyDescent="0.15"/>
  <cols>
    <col min="5" max="5" width="17.875" customWidth="1"/>
    <col min="6" max="7" width="17.625" customWidth="1"/>
    <col min="8" max="8" width="34.625" customWidth="1"/>
    <col min="10" max="10" width="10.25" customWidth="1"/>
  </cols>
  <sheetData>
    <row r="1" spans="1:8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8" x14ac:dyDescent="0.15">
      <c r="A2" s="42"/>
      <c r="B2" s="42"/>
      <c r="C2" s="42"/>
      <c r="D2" s="42"/>
      <c r="E2" s="42"/>
      <c r="F2" s="42"/>
      <c r="G2" s="42"/>
      <c r="H2" s="42"/>
    </row>
    <row r="3" spans="1:8" x14ac:dyDescent="0.15">
      <c r="A3" s="43" t="s">
        <v>64</v>
      </c>
      <c r="B3" s="43"/>
      <c r="C3" s="43"/>
      <c r="D3" s="43"/>
      <c r="E3" s="43"/>
      <c r="F3" s="43"/>
      <c r="G3" s="43"/>
      <c r="H3" s="43"/>
    </row>
    <row r="4" spans="1:8" x14ac:dyDescent="0.15">
      <c r="A4" s="44" t="s">
        <v>2</v>
      </c>
      <c r="B4" s="44"/>
      <c r="C4" s="44"/>
      <c r="D4" s="44"/>
      <c r="E4" s="44"/>
      <c r="F4" s="44"/>
      <c r="G4" s="44"/>
      <c r="H4" s="44"/>
    </row>
    <row r="5" spans="1:8" x14ac:dyDescent="0.15">
      <c r="A5" s="45" t="s">
        <v>3</v>
      </c>
      <c r="B5" s="45"/>
      <c r="C5" s="45"/>
      <c r="D5" s="45"/>
      <c r="E5" s="46" t="s">
        <v>4</v>
      </c>
      <c r="F5" s="46"/>
      <c r="G5" s="46"/>
      <c r="H5" s="46"/>
    </row>
    <row r="6" spans="1:8" x14ac:dyDescent="0.15">
      <c r="A6" s="47" t="s">
        <v>5</v>
      </c>
      <c r="B6" s="47"/>
      <c r="C6" s="47"/>
      <c r="D6" s="47"/>
      <c r="E6" s="1" t="s">
        <v>65</v>
      </c>
      <c r="F6" s="1" t="s">
        <v>66</v>
      </c>
      <c r="G6" s="1" t="s">
        <v>10</v>
      </c>
      <c r="H6" s="1" t="s">
        <v>11</v>
      </c>
    </row>
    <row r="7" spans="1:8" x14ac:dyDescent="0.15">
      <c r="A7" s="48" t="s">
        <v>12</v>
      </c>
      <c r="B7" s="48"/>
      <c r="C7" s="48"/>
      <c r="D7" s="48"/>
      <c r="E7" s="2"/>
      <c r="F7" s="2"/>
      <c r="G7" s="2"/>
      <c r="H7" s="3"/>
    </row>
    <row r="8" spans="1:8" x14ac:dyDescent="0.15">
      <c r="A8" s="39" t="s">
        <v>13</v>
      </c>
      <c r="B8" s="39"/>
      <c r="C8" s="39"/>
      <c r="D8" s="39"/>
      <c r="E8" s="4"/>
      <c r="F8" s="4"/>
      <c r="G8" s="4"/>
      <c r="H8" s="5"/>
    </row>
    <row r="9" spans="1:8" x14ac:dyDescent="0.15">
      <c r="A9" s="39" t="s">
        <v>14</v>
      </c>
      <c r="B9" s="39"/>
      <c r="C9" s="39"/>
      <c r="D9" s="39"/>
      <c r="E9" s="4"/>
      <c r="F9" s="4"/>
      <c r="G9" s="4"/>
      <c r="H9" s="5"/>
    </row>
    <row r="10" spans="1:8" x14ac:dyDescent="0.15">
      <c r="A10" s="38" t="s">
        <v>15</v>
      </c>
      <c r="B10" s="38"/>
      <c r="C10" s="38"/>
      <c r="D10" s="38"/>
      <c r="E10" s="7">
        <f>E11+E12</f>
        <v>0</v>
      </c>
      <c r="F10" s="7">
        <f>F11+F12</f>
        <v>0</v>
      </c>
      <c r="G10" s="7">
        <v>35</v>
      </c>
    </row>
    <row r="11" spans="1:8" x14ac:dyDescent="0.15">
      <c r="A11" s="38" t="s">
        <v>16</v>
      </c>
      <c r="B11" s="38"/>
      <c r="C11" s="38"/>
      <c r="D11" s="38"/>
      <c r="E11" s="7"/>
      <c r="F11" s="7"/>
      <c r="G11" s="7"/>
      <c r="H11" s="8" t="s">
        <v>17</v>
      </c>
    </row>
    <row r="12" spans="1:8" x14ac:dyDescent="0.15">
      <c r="A12" s="38"/>
      <c r="B12" s="38"/>
      <c r="C12" s="38"/>
      <c r="D12" s="38"/>
      <c r="E12" s="7"/>
      <c r="F12" s="7"/>
      <c r="G12" s="7"/>
      <c r="H12" s="8" t="s">
        <v>18</v>
      </c>
    </row>
    <row r="13" spans="1:8" x14ac:dyDescent="0.15">
      <c r="A13" s="38" t="s">
        <v>19</v>
      </c>
      <c r="B13" s="40"/>
      <c r="C13" s="40"/>
      <c r="D13" s="40"/>
      <c r="E13" s="7"/>
      <c r="F13" s="7"/>
      <c r="G13" s="7">
        <v>0</v>
      </c>
      <c r="H13" s="8"/>
    </row>
    <row r="14" spans="1:8" x14ac:dyDescent="0.15">
      <c r="A14" s="38" t="s">
        <v>20</v>
      </c>
      <c r="B14" s="38"/>
      <c r="C14" s="38"/>
      <c r="D14" s="38"/>
      <c r="E14" s="7"/>
      <c r="F14" s="7"/>
      <c r="G14" s="7">
        <v>0</v>
      </c>
      <c r="H14" s="8"/>
    </row>
    <row r="15" spans="1:8" x14ac:dyDescent="0.15">
      <c r="A15" s="49" t="s">
        <v>21</v>
      </c>
      <c r="B15" s="49"/>
      <c r="C15" s="49"/>
      <c r="D15" s="49"/>
      <c r="E15" s="9">
        <f>SUM(E16:E21)+SUM(E24:E25)</f>
        <v>3794700</v>
      </c>
      <c r="F15" s="9">
        <f>SUM(F16:F21)+SUM(F24:F25)</f>
        <v>3918000</v>
      </c>
      <c r="G15" s="9">
        <f>SUM(G16:G21)+SUM(G24:G25)</f>
        <v>4146633</v>
      </c>
      <c r="H15" s="8"/>
    </row>
    <row r="16" spans="1:8" x14ac:dyDescent="0.15">
      <c r="A16" s="38" t="s">
        <v>22</v>
      </c>
      <c r="B16" s="38"/>
      <c r="C16" s="38"/>
      <c r="D16" s="38"/>
      <c r="E16" s="7"/>
      <c r="F16" s="7"/>
      <c r="G16" s="7">
        <v>0</v>
      </c>
      <c r="H16" s="8"/>
    </row>
    <row r="17" spans="1:10" x14ac:dyDescent="0.15">
      <c r="A17" s="41" t="s">
        <v>23</v>
      </c>
      <c r="B17" s="41"/>
      <c r="C17" s="41"/>
      <c r="D17" s="41"/>
      <c r="E17" s="7"/>
      <c r="F17" s="7"/>
      <c r="G17" s="7">
        <v>462038</v>
      </c>
      <c r="H17" s="8"/>
    </row>
    <row r="18" spans="1:10" x14ac:dyDescent="0.15">
      <c r="A18" s="38" t="s">
        <v>24</v>
      </c>
      <c r="B18" s="38"/>
      <c r="C18" s="38"/>
      <c r="D18" s="38"/>
      <c r="E18" s="7">
        <v>2400000</v>
      </c>
      <c r="F18" s="7">
        <v>2330000</v>
      </c>
      <c r="G18" s="7">
        <v>911575</v>
      </c>
      <c r="H18" s="8"/>
    </row>
    <row r="19" spans="1:10" x14ac:dyDescent="0.15">
      <c r="A19" s="38" t="s">
        <v>25</v>
      </c>
      <c r="B19" s="38"/>
      <c r="C19" s="38"/>
      <c r="D19" s="38"/>
      <c r="E19" s="7"/>
      <c r="F19" s="7"/>
      <c r="G19" s="7">
        <v>0</v>
      </c>
      <c r="H19" s="8"/>
    </row>
    <row r="20" spans="1:10" x14ac:dyDescent="0.15">
      <c r="A20" s="38" t="s">
        <v>26</v>
      </c>
      <c r="B20" s="38"/>
      <c r="C20" s="38"/>
      <c r="D20" s="38"/>
      <c r="E20" s="7"/>
      <c r="F20" s="7"/>
      <c r="G20" s="7">
        <v>259261</v>
      </c>
      <c r="H20" s="8"/>
    </row>
    <row r="21" spans="1:10" x14ac:dyDescent="0.15">
      <c r="A21" s="49" t="s">
        <v>27</v>
      </c>
      <c r="B21" s="49"/>
      <c r="C21" s="49"/>
      <c r="D21" s="49"/>
      <c r="E21" s="9">
        <f>E22+E23</f>
        <v>1383700</v>
      </c>
      <c r="F21" s="9">
        <f>F22+F23</f>
        <v>1577000</v>
      </c>
      <c r="G21" s="9">
        <f>G22+G23</f>
        <v>2513727</v>
      </c>
      <c r="H21" s="8"/>
    </row>
    <row r="22" spans="1:10" x14ac:dyDescent="0.15">
      <c r="A22" s="38" t="s">
        <v>28</v>
      </c>
      <c r="B22" s="38"/>
      <c r="C22" s="38"/>
      <c r="D22" s="38"/>
      <c r="E22" s="7">
        <v>1373700</v>
      </c>
      <c r="F22" s="7">
        <v>1507000</v>
      </c>
      <c r="G22" s="7">
        <v>2373727</v>
      </c>
      <c r="H22" s="8"/>
    </row>
    <row r="23" spans="1:10" x14ac:dyDescent="0.15">
      <c r="A23" s="38" t="s">
        <v>29</v>
      </c>
      <c r="B23" s="38"/>
      <c r="C23" s="38"/>
      <c r="D23" s="38"/>
      <c r="E23" s="7">
        <v>10000</v>
      </c>
      <c r="F23" s="7">
        <v>70000</v>
      </c>
      <c r="G23" s="7">
        <v>140000</v>
      </c>
      <c r="H23" s="8" t="s">
        <v>30</v>
      </c>
    </row>
    <row r="24" spans="1:10" x14ac:dyDescent="0.15">
      <c r="A24" s="38" t="s">
        <v>31</v>
      </c>
      <c r="B24" s="38"/>
      <c r="C24" s="38"/>
      <c r="D24" s="38"/>
      <c r="E24" s="7"/>
      <c r="F24" s="7"/>
      <c r="G24" s="7">
        <v>0</v>
      </c>
      <c r="H24" s="8"/>
    </row>
    <row r="25" spans="1:10" x14ac:dyDescent="0.15">
      <c r="A25" s="38" t="s">
        <v>32</v>
      </c>
      <c r="B25" s="38"/>
      <c r="C25" s="38"/>
      <c r="D25" s="38"/>
      <c r="E25" s="7">
        <v>11000</v>
      </c>
      <c r="F25" s="7">
        <v>11000</v>
      </c>
      <c r="G25" s="7">
        <f>G26+G27</f>
        <v>32</v>
      </c>
      <c r="H25" s="8"/>
    </row>
    <row r="26" spans="1:10" x14ac:dyDescent="0.15">
      <c r="A26" s="38" t="s">
        <v>33</v>
      </c>
      <c r="B26" s="38"/>
      <c r="C26" s="38"/>
      <c r="D26" s="38"/>
      <c r="E26" s="7">
        <v>1000</v>
      </c>
      <c r="F26" s="7">
        <v>1000</v>
      </c>
      <c r="G26" s="7">
        <v>32</v>
      </c>
      <c r="H26" s="8"/>
    </row>
    <row r="27" spans="1:10" x14ac:dyDescent="0.15">
      <c r="A27" s="38" t="s">
        <v>34</v>
      </c>
      <c r="B27" s="38"/>
      <c r="C27" s="38"/>
      <c r="D27" s="38"/>
      <c r="E27" s="10">
        <v>10000</v>
      </c>
      <c r="F27" s="10">
        <v>10000</v>
      </c>
      <c r="G27" s="10">
        <v>0</v>
      </c>
      <c r="H27" s="11"/>
    </row>
    <row r="28" spans="1:10" x14ac:dyDescent="0.15">
      <c r="A28" s="39" t="s">
        <v>35</v>
      </c>
      <c r="B28" s="39"/>
      <c r="C28" s="39"/>
      <c r="D28" s="39"/>
      <c r="E28" s="12">
        <f>E10+E13+E14+E15</f>
        <v>3794700</v>
      </c>
      <c r="F28" s="12">
        <f>F10+F13+F14+F15</f>
        <v>3918000</v>
      </c>
      <c r="G28" s="12">
        <f>G10+G13+G14+G15</f>
        <v>4146668</v>
      </c>
      <c r="H28" s="13"/>
    </row>
    <row r="29" spans="1:10" x14ac:dyDescent="0.15">
      <c r="A29" s="39" t="s">
        <v>36</v>
      </c>
      <c r="B29" s="39"/>
      <c r="C29" s="39"/>
      <c r="D29" s="39"/>
      <c r="E29" s="2"/>
      <c r="F29" s="2"/>
      <c r="G29" s="2"/>
      <c r="H29" s="3"/>
    </row>
    <row r="30" spans="1:10" x14ac:dyDescent="0.15">
      <c r="A30" s="38" t="s">
        <v>37</v>
      </c>
      <c r="B30" s="38"/>
      <c r="C30" s="38"/>
      <c r="D30" s="38"/>
      <c r="E30" s="7"/>
      <c r="F30" s="7"/>
      <c r="G30" s="7"/>
      <c r="H30" s="8"/>
    </row>
    <row r="31" spans="1:10" x14ac:dyDescent="0.15">
      <c r="A31" s="38" t="s">
        <v>38</v>
      </c>
      <c r="B31" s="38"/>
      <c r="C31" s="38"/>
      <c r="D31" s="38"/>
      <c r="E31" s="7">
        <v>300000</v>
      </c>
      <c r="F31" s="7">
        <v>220000</v>
      </c>
      <c r="G31" s="7">
        <v>273500</v>
      </c>
      <c r="H31" s="8"/>
    </row>
    <row r="32" spans="1:10" x14ac:dyDescent="0.15">
      <c r="A32" s="38" t="s">
        <v>39</v>
      </c>
      <c r="B32" s="38"/>
      <c r="C32" s="38"/>
      <c r="D32" s="38"/>
      <c r="E32" s="7">
        <v>1515000</v>
      </c>
      <c r="F32" s="7">
        <v>1300000</v>
      </c>
      <c r="G32" s="7">
        <v>876892</v>
      </c>
      <c r="H32" s="8"/>
      <c r="J32" s="7"/>
    </row>
    <row r="33" spans="1:10" x14ac:dyDescent="0.15">
      <c r="A33" s="38" t="s">
        <v>40</v>
      </c>
      <c r="B33" s="38"/>
      <c r="C33" s="38"/>
      <c r="D33" s="38"/>
      <c r="E33" s="7">
        <v>1300000</v>
      </c>
      <c r="F33" s="7">
        <v>1300000</v>
      </c>
      <c r="G33" s="7">
        <v>1069015</v>
      </c>
      <c r="H33" s="8"/>
      <c r="J33" s="7"/>
    </row>
    <row r="34" spans="1:10" x14ac:dyDescent="0.15">
      <c r="A34" s="38" t="s">
        <v>41</v>
      </c>
      <c r="B34" s="38"/>
      <c r="C34" s="38"/>
      <c r="D34" s="38"/>
      <c r="E34" s="7">
        <v>10000</v>
      </c>
      <c r="F34" s="7">
        <v>40000</v>
      </c>
      <c r="G34" s="7">
        <v>104297</v>
      </c>
      <c r="H34" s="8"/>
      <c r="J34" s="7"/>
    </row>
    <row r="35" spans="1:10" x14ac:dyDescent="0.15">
      <c r="A35" s="38" t="s">
        <v>42</v>
      </c>
      <c r="B35" s="38"/>
      <c r="C35" s="38"/>
      <c r="D35" s="38"/>
      <c r="E35" s="7">
        <v>5000</v>
      </c>
      <c r="F35" s="7">
        <v>50000</v>
      </c>
      <c r="G35" s="7">
        <v>10733</v>
      </c>
      <c r="H35" s="8"/>
      <c r="J35" s="7"/>
    </row>
    <row r="36" spans="1:10" x14ac:dyDescent="0.15">
      <c r="A36" s="38" t="s">
        <v>43</v>
      </c>
      <c r="B36" s="38"/>
      <c r="C36" s="38"/>
      <c r="D36" s="38"/>
      <c r="E36" s="7">
        <v>10000</v>
      </c>
      <c r="F36" s="7">
        <v>270000</v>
      </c>
      <c r="G36" s="7">
        <v>179171</v>
      </c>
      <c r="H36" s="8"/>
      <c r="J36" s="7"/>
    </row>
    <row r="37" spans="1:10" x14ac:dyDescent="0.15">
      <c r="A37" s="6" t="s">
        <v>44</v>
      </c>
      <c r="B37" s="6"/>
      <c r="C37" s="6"/>
      <c r="D37" s="6"/>
      <c r="E37" s="7"/>
      <c r="F37" s="7"/>
      <c r="G37" s="7">
        <v>18594</v>
      </c>
      <c r="H37" s="8"/>
      <c r="J37" s="7"/>
    </row>
    <row r="38" spans="1:10" x14ac:dyDescent="0.15">
      <c r="A38" s="6"/>
      <c r="B38" s="6" t="s">
        <v>45</v>
      </c>
      <c r="C38" s="6"/>
      <c r="D38" s="6"/>
      <c r="E38" s="7"/>
      <c r="F38" s="7"/>
      <c r="G38" s="7">
        <v>0</v>
      </c>
      <c r="H38" s="8"/>
      <c r="J38" s="7"/>
    </row>
    <row r="39" spans="1:10" x14ac:dyDescent="0.15">
      <c r="A39" s="38" t="s">
        <v>46</v>
      </c>
      <c r="B39" s="38"/>
      <c r="C39" s="38"/>
      <c r="D39" s="38"/>
      <c r="E39" s="7">
        <v>400000</v>
      </c>
      <c r="F39" s="7">
        <v>390000</v>
      </c>
      <c r="G39" s="7">
        <v>332744</v>
      </c>
      <c r="H39" s="8"/>
      <c r="J39" s="7"/>
    </row>
    <row r="40" spans="1:10" x14ac:dyDescent="0.15">
      <c r="A40" s="38" t="s">
        <v>47</v>
      </c>
      <c r="B40" s="38"/>
      <c r="C40" s="38"/>
      <c r="D40" s="38"/>
      <c r="E40" s="7"/>
      <c r="F40" s="7"/>
      <c r="G40" s="7">
        <v>0</v>
      </c>
      <c r="H40" s="8"/>
      <c r="J40" s="7"/>
    </row>
    <row r="41" spans="1:10" x14ac:dyDescent="0.15">
      <c r="A41" s="38" t="s">
        <v>48</v>
      </c>
      <c r="B41" s="38"/>
      <c r="C41" s="38"/>
      <c r="D41" s="38"/>
      <c r="E41" s="7"/>
      <c r="F41" s="7"/>
      <c r="G41" s="7">
        <v>5739</v>
      </c>
      <c r="H41" s="8"/>
      <c r="J41" s="7"/>
    </row>
    <row r="42" spans="1:10" x14ac:dyDescent="0.15">
      <c r="A42" s="38" t="s">
        <v>49</v>
      </c>
      <c r="B42" s="38"/>
      <c r="C42" s="38"/>
      <c r="D42" s="38"/>
      <c r="E42" s="14">
        <v>0</v>
      </c>
      <c r="F42" s="14">
        <v>300000</v>
      </c>
      <c r="G42" s="7">
        <v>0</v>
      </c>
      <c r="H42" s="15" t="s">
        <v>50</v>
      </c>
      <c r="J42" s="7"/>
    </row>
    <row r="43" spans="1:10" x14ac:dyDescent="0.15">
      <c r="A43" s="38" t="s">
        <v>51</v>
      </c>
      <c r="B43" s="38"/>
      <c r="C43" s="38"/>
      <c r="D43" s="38"/>
      <c r="E43" s="14">
        <v>500000</v>
      </c>
      <c r="F43" s="14">
        <v>1980000</v>
      </c>
      <c r="G43" s="7">
        <v>838427</v>
      </c>
      <c r="H43" s="15" t="s">
        <v>52</v>
      </c>
      <c r="J43" s="7"/>
    </row>
    <row r="44" spans="1:10" x14ac:dyDescent="0.15">
      <c r="A44" s="38" t="s">
        <v>53</v>
      </c>
      <c r="B44" s="38"/>
      <c r="C44" s="38"/>
      <c r="D44" s="38"/>
      <c r="E44" s="7">
        <v>552000</v>
      </c>
      <c r="F44" s="7">
        <v>552000</v>
      </c>
      <c r="G44" s="7">
        <v>511112</v>
      </c>
      <c r="H44" s="8"/>
      <c r="J44" s="7"/>
    </row>
    <row r="45" spans="1:10" x14ac:dyDescent="0.15">
      <c r="A45" s="38" t="s">
        <v>54</v>
      </c>
      <c r="B45" s="38"/>
      <c r="C45" s="38"/>
      <c r="D45" s="38"/>
      <c r="E45" s="7">
        <v>40000</v>
      </c>
      <c r="F45" s="7">
        <v>40000</v>
      </c>
      <c r="G45" s="7">
        <v>65466</v>
      </c>
      <c r="H45" s="8"/>
      <c r="J45" s="7"/>
    </row>
    <row r="46" spans="1:10" x14ac:dyDescent="0.15">
      <c r="A46" s="38" t="s">
        <v>55</v>
      </c>
      <c r="B46" s="38"/>
      <c r="C46" s="38"/>
      <c r="D46" s="38"/>
      <c r="E46" s="7">
        <v>25000</v>
      </c>
      <c r="F46" s="7">
        <v>25000</v>
      </c>
      <c r="G46" s="7">
        <v>700</v>
      </c>
      <c r="H46" s="8"/>
      <c r="J46" s="7"/>
    </row>
    <row r="47" spans="1:10" x14ac:dyDescent="0.15">
      <c r="A47" s="39" t="s">
        <v>56</v>
      </c>
      <c r="B47" s="39"/>
      <c r="C47" s="39"/>
      <c r="D47" s="39"/>
      <c r="E47" s="12">
        <f>SUM(E31:E46)</f>
        <v>4657000</v>
      </c>
      <c r="F47" s="12">
        <f>SUM(F31:F46)</f>
        <v>6467000</v>
      </c>
      <c r="G47" s="12">
        <f>SUM(G31:G46)</f>
        <v>4286390</v>
      </c>
      <c r="H47" s="13"/>
      <c r="J47" s="16"/>
    </row>
    <row r="48" spans="1:10" x14ac:dyDescent="0.15">
      <c r="A48" s="39" t="s">
        <v>57</v>
      </c>
      <c r="B48" s="39"/>
      <c r="C48" s="39"/>
      <c r="D48" s="39"/>
      <c r="E48" s="12">
        <f>E28-E47</f>
        <v>-862300</v>
      </c>
      <c r="F48" s="12">
        <f>F28-F47</f>
        <v>-2549000</v>
      </c>
      <c r="G48" s="12">
        <f>G28-G47</f>
        <v>-139722</v>
      </c>
      <c r="H48" s="13"/>
    </row>
  </sheetData>
  <mergeCells count="46">
    <mergeCell ref="A1:H2"/>
    <mergeCell ref="A44:D44"/>
    <mergeCell ref="A45:D45"/>
    <mergeCell ref="A46:D46"/>
    <mergeCell ref="A47:D47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48:D48"/>
    <mergeCell ref="A39:D39"/>
    <mergeCell ref="A40:D40"/>
    <mergeCell ref="A41:D41"/>
    <mergeCell ref="A42:D42"/>
    <mergeCell ref="A43:D43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3:H3"/>
    <mergeCell ref="A4:H4"/>
    <mergeCell ref="A5:D5"/>
    <mergeCell ref="E5:H5"/>
    <mergeCell ref="A6:D6"/>
  </mergeCells>
  <phoneticPr fontId="11"/>
  <pageMargins left="0.69930555555555596" right="0.69930555555555596" top="0.75" bottom="0.75" header="0.3" footer="0.3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2022年度予算</vt:lpstr>
      <vt:lpstr>2021年度予算</vt:lpstr>
      <vt:lpstr>2020年度予算</vt:lpstr>
      <vt:lpstr>2019年度予算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jsac</dc:creator>
  <cp:lastModifiedBy>栗原　誠</cp:lastModifiedBy>
  <cp:lastPrinted>2019-12-25T12:40:00Z</cp:lastPrinted>
  <dcterms:created xsi:type="dcterms:W3CDTF">2014-10-15T00:46:00Z</dcterms:created>
  <dcterms:modified xsi:type="dcterms:W3CDTF">2021-11-24T15:59:49Z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