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360" yWindow="210" windowWidth="17895" windowHeight="12585"/>
  </bookViews>
  <sheets>
    <sheet name="計算シート(一部修正)" sheetId="2" r:id="rId1"/>
    <sheet name="計算シート(現行JIS解説)" sheetId="1" r:id="rId2"/>
  </sheets>
  <calcPr calcId="125725"/>
</workbook>
</file>

<file path=xl/calcChain.xml><?xml version="1.0" encoding="utf-8"?>
<calcChain xmlns="http://schemas.openxmlformats.org/spreadsheetml/2006/main">
  <c r="B72" i="2"/>
  <c r="B71"/>
  <c r="K25"/>
  <c r="J25"/>
  <c r="I25"/>
  <c r="H25"/>
  <c r="G25"/>
  <c r="K24"/>
  <c r="J24"/>
  <c r="I24"/>
  <c r="H24"/>
  <c r="G24"/>
  <c r="K23"/>
  <c r="J23"/>
  <c r="I23"/>
  <c r="H23"/>
  <c r="G23"/>
  <c r="F23"/>
  <c r="F24" s="1"/>
  <c r="F25" s="1"/>
  <c r="E25"/>
  <c r="E24"/>
  <c r="E23"/>
  <c r="C24"/>
  <c r="C25" s="1"/>
  <c r="D23"/>
  <c r="D24" s="1"/>
  <c r="D25" s="1"/>
  <c r="C23"/>
  <c r="B25"/>
  <c r="B24"/>
  <c r="B23"/>
  <c r="K57"/>
  <c r="K59" s="1"/>
  <c r="J57"/>
  <c r="J59" s="1"/>
  <c r="I57"/>
  <c r="I60" s="1"/>
  <c r="H57"/>
  <c r="H59" s="1"/>
  <c r="G57"/>
  <c r="G59" s="1"/>
  <c r="F57"/>
  <c r="E57"/>
  <c r="E60" s="1"/>
  <c r="D57"/>
  <c r="C57"/>
  <c r="B57"/>
  <c r="N56"/>
  <c r="B48"/>
  <c r="D65" s="1"/>
  <c r="B47"/>
  <c r="B65" s="1"/>
  <c r="K22"/>
  <c r="K58" s="1"/>
  <c r="K61" s="1"/>
  <c r="J22"/>
  <c r="J58" s="1"/>
  <c r="J61" s="1"/>
  <c r="I22"/>
  <c r="I58" s="1"/>
  <c r="I61" s="1"/>
  <c r="H22"/>
  <c r="H58" s="1"/>
  <c r="H61" s="1"/>
  <c r="G22"/>
  <c r="G58" s="1"/>
  <c r="G61" s="1"/>
  <c r="F22"/>
  <c r="F58" s="1"/>
  <c r="F61" s="1"/>
  <c r="E22"/>
  <c r="E58" s="1"/>
  <c r="E61" s="1"/>
  <c r="D22"/>
  <c r="D58" s="1"/>
  <c r="D61" s="1"/>
  <c r="C22"/>
  <c r="C58" s="1"/>
  <c r="C61" s="1"/>
  <c r="B22"/>
  <c r="B58" s="1"/>
  <c r="K7"/>
  <c r="J7"/>
  <c r="I7"/>
  <c r="H7"/>
  <c r="G7"/>
  <c r="F7"/>
  <c r="E7"/>
  <c r="D7"/>
  <c r="C7"/>
  <c r="B7"/>
  <c r="B70" s="1"/>
  <c r="B61" l="1"/>
  <c r="N61" s="1"/>
  <c r="N58"/>
  <c r="B59"/>
  <c r="F59"/>
  <c r="C59"/>
  <c r="D59"/>
  <c r="E59"/>
  <c r="I59"/>
  <c r="B60"/>
  <c r="F60"/>
  <c r="J60"/>
  <c r="N57"/>
  <c r="C60"/>
  <c r="G60"/>
  <c r="K60"/>
  <c r="D60"/>
  <c r="H60"/>
  <c r="B45" i="1"/>
  <c r="D62" s="1"/>
  <c r="B44"/>
  <c r="B62" s="1"/>
  <c r="K54"/>
  <c r="K57" s="1"/>
  <c r="J54"/>
  <c r="J57" s="1"/>
  <c r="I54"/>
  <c r="I56" s="1"/>
  <c r="H54"/>
  <c r="H57" s="1"/>
  <c r="G54"/>
  <c r="G57" s="1"/>
  <c r="F54"/>
  <c r="E54"/>
  <c r="E57" s="1"/>
  <c r="K22"/>
  <c r="K55"/>
  <c r="K58" s="1"/>
  <c r="J22"/>
  <c r="J55"/>
  <c r="J58" s="1"/>
  <c r="I22"/>
  <c r="I55" s="1"/>
  <c r="I58" s="1"/>
  <c r="H22"/>
  <c r="H55" s="1"/>
  <c r="H58" s="1"/>
  <c r="G22"/>
  <c r="G55" s="1"/>
  <c r="G58" s="1"/>
  <c r="F22"/>
  <c r="F55"/>
  <c r="F58" s="1"/>
  <c r="E22"/>
  <c r="E55"/>
  <c r="E58" s="1"/>
  <c r="K7"/>
  <c r="J7"/>
  <c r="I7"/>
  <c r="H7"/>
  <c r="G7"/>
  <c r="F7"/>
  <c r="E7"/>
  <c r="N53"/>
  <c r="D54"/>
  <c r="D57" s="1"/>
  <c r="C54"/>
  <c r="B54"/>
  <c r="D22"/>
  <c r="D55" s="1"/>
  <c r="D58" s="1"/>
  <c r="C22"/>
  <c r="C55" s="1"/>
  <c r="C58" s="1"/>
  <c r="B22"/>
  <c r="B55" s="1"/>
  <c r="B7"/>
  <c r="B67" s="1"/>
  <c r="D7"/>
  <c r="C7"/>
  <c r="E56"/>
  <c r="J56"/>
  <c r="G56"/>
  <c r="K56"/>
  <c r="I57" l="1"/>
  <c r="N54"/>
  <c r="C56"/>
  <c r="C57"/>
  <c r="B57"/>
  <c r="F56"/>
  <c r="D56"/>
  <c r="H56"/>
  <c r="N60" i="2"/>
  <c r="N59"/>
  <c r="B56" i="1"/>
  <c r="N55"/>
  <c r="B58"/>
  <c r="N58" s="1"/>
  <c r="F57"/>
  <c r="N57" l="1"/>
  <c r="B28" s="1"/>
  <c r="D63" s="1"/>
  <c r="N56"/>
  <c r="B29" i="2"/>
  <c r="B66" s="1"/>
  <c r="B30"/>
  <c r="B67" s="1"/>
  <c r="B32"/>
  <c r="D67" s="1"/>
  <c r="B31"/>
  <c r="D66" s="1"/>
  <c r="B29" i="1" l="1"/>
  <c r="D64" s="1"/>
  <c r="B27"/>
  <c r="B64" s="1"/>
  <c r="F62" s="1"/>
  <c r="G62" s="1"/>
  <c r="B26"/>
  <c r="B63" s="1"/>
  <c r="F66" i="2"/>
  <c r="G66" s="1"/>
  <c r="F65"/>
  <c r="G65" s="1"/>
  <c r="F67"/>
  <c r="G67" s="1"/>
  <c r="B64"/>
  <c r="F63" i="1" l="1"/>
  <c r="G63" s="1"/>
  <c r="B61"/>
  <c r="F64"/>
  <c r="G64" s="1"/>
  <c r="D61" s="1"/>
  <c r="B66" s="1"/>
  <c r="B68" s="1"/>
  <c r="D64" i="2"/>
  <c r="B69" s="1"/>
  <c r="B73" s="1"/>
  <c r="K39" s="1"/>
  <c r="K40" s="1"/>
  <c r="K38"/>
  <c r="B69" i="1" l="1"/>
  <c r="K36" s="1"/>
  <c r="K37" s="1"/>
  <c r="K35"/>
</calcChain>
</file>

<file path=xl/sharedStrings.xml><?xml version="1.0" encoding="utf-8"?>
<sst xmlns="http://schemas.openxmlformats.org/spreadsheetml/2006/main" count="205" uniqueCount="76">
  <si>
    <t>標準液１</t>
    <rPh sb="0" eb="2">
      <t>ヒョウジュン</t>
    </rPh>
    <rPh sb="2" eb="3">
      <t>エキ</t>
    </rPh>
    <phoneticPr fontId="1"/>
  </si>
  <si>
    <t>標準液２</t>
    <rPh sb="0" eb="2">
      <t>ヒョウジュン</t>
    </rPh>
    <rPh sb="2" eb="3">
      <t>エキ</t>
    </rPh>
    <phoneticPr fontId="1"/>
  </si>
  <si>
    <t>標準液３</t>
    <rPh sb="0" eb="2">
      <t>ヒョウジュン</t>
    </rPh>
    <rPh sb="2" eb="3">
      <t>エキ</t>
    </rPh>
    <phoneticPr fontId="1"/>
  </si>
  <si>
    <t>平均値</t>
    <rPh sb="0" eb="3">
      <t>ヘイキンチ</t>
    </rPh>
    <phoneticPr fontId="1"/>
  </si>
  <si>
    <t>標準偏差</t>
    <rPh sb="0" eb="2">
      <t>ヒョウジュン</t>
    </rPh>
    <rPh sb="2" eb="4">
      <t>ヘンサ</t>
    </rPh>
    <phoneticPr fontId="1"/>
  </si>
  <si>
    <t>x</t>
    <phoneticPr fontId="1"/>
  </si>
  <si>
    <t>xy</t>
    <phoneticPr fontId="1"/>
  </si>
  <si>
    <t>a</t>
    <phoneticPr fontId="1"/>
  </si>
  <si>
    <t>b</t>
    <phoneticPr fontId="1"/>
  </si>
  <si>
    <r>
      <t xml:space="preserve">濃度値の相対標準不確かさ </t>
    </r>
    <r>
      <rPr>
        <i/>
        <sz val="11"/>
        <rFont val="ＭＳ Ｐゴシック"/>
        <family val="3"/>
        <charset val="128"/>
      </rPr>
      <t>u</t>
    </r>
    <r>
      <rPr>
        <i/>
        <vertAlign val="subscript"/>
        <sz val="11"/>
        <rFont val="ＭＳ Ｐゴシック"/>
        <family val="3"/>
        <charset val="128"/>
      </rPr>
      <t>rel</t>
    </r>
    <r>
      <rPr>
        <sz val="11"/>
        <rFont val="ＭＳ Ｐゴシック"/>
        <family val="3"/>
        <charset val="128"/>
      </rPr>
      <t>(</t>
    </r>
    <r>
      <rPr>
        <i/>
        <sz val="11"/>
        <rFont val="ＭＳ Ｐゴシック"/>
        <family val="3"/>
        <charset val="128"/>
      </rPr>
      <t>C</t>
    </r>
    <r>
      <rPr>
        <i/>
        <vertAlign val="subscript"/>
        <sz val="11"/>
        <rFont val="ＭＳ Ｐゴシック"/>
        <family val="3"/>
        <charset val="128"/>
      </rPr>
      <t>n</t>
    </r>
    <r>
      <rPr>
        <sz val="11"/>
        <rFont val="ＭＳ Ｐゴシック"/>
        <family val="3"/>
        <charset val="128"/>
      </rPr>
      <t>)</t>
    </r>
    <rPh sb="0" eb="2">
      <t>ノウド</t>
    </rPh>
    <rPh sb="2" eb="3">
      <t>アタイ</t>
    </rPh>
    <rPh sb="4" eb="6">
      <t>ソウタイ</t>
    </rPh>
    <rPh sb="6" eb="8">
      <t>ヒョウジュン</t>
    </rPh>
    <rPh sb="8" eb="10">
      <t>フタシ</t>
    </rPh>
    <phoneticPr fontId="1"/>
  </si>
  <si>
    <t>未知試料</t>
    <rPh sb="0" eb="2">
      <t>ミチ</t>
    </rPh>
    <rPh sb="2" eb="4">
      <t>シリョウ</t>
    </rPh>
    <phoneticPr fontId="1"/>
  </si>
  <si>
    <t>x'</t>
    <phoneticPr fontId="1"/>
  </si>
  <si>
    <t>標準液４</t>
    <rPh sb="0" eb="2">
      <t>ヒョウジュン</t>
    </rPh>
    <rPh sb="2" eb="3">
      <t>エキ</t>
    </rPh>
    <phoneticPr fontId="1"/>
  </si>
  <si>
    <t>標準液５</t>
    <rPh sb="0" eb="2">
      <t>ヒョウジュン</t>
    </rPh>
    <rPh sb="2" eb="3">
      <t>エキ</t>
    </rPh>
    <phoneticPr fontId="1"/>
  </si>
  <si>
    <t>検量線作成に用いた標準液の濃度値及びその標準不確かさ</t>
    <rPh sb="0" eb="3">
      <t>ケンリョウセン</t>
    </rPh>
    <rPh sb="3" eb="5">
      <t>サクセイ</t>
    </rPh>
    <rPh sb="6" eb="7">
      <t>モチ</t>
    </rPh>
    <rPh sb="9" eb="11">
      <t>ヒョウジュン</t>
    </rPh>
    <rPh sb="11" eb="12">
      <t>エキ</t>
    </rPh>
    <rPh sb="13" eb="15">
      <t>ノウド</t>
    </rPh>
    <rPh sb="15" eb="16">
      <t>アタイ</t>
    </rPh>
    <rPh sb="16" eb="17">
      <t>オヨ</t>
    </rPh>
    <rPh sb="20" eb="22">
      <t>ヒョウジュン</t>
    </rPh>
    <rPh sb="22" eb="24">
      <t>フタシ</t>
    </rPh>
    <phoneticPr fontId="1"/>
  </si>
  <si>
    <t>検量線作成時の検出器の応答</t>
    <rPh sb="0" eb="3">
      <t>ケンリョウセン</t>
    </rPh>
    <rPh sb="3" eb="5">
      <t>サクセイ</t>
    </rPh>
    <rPh sb="5" eb="6">
      <t>ジ</t>
    </rPh>
    <rPh sb="7" eb="10">
      <t>ケンシュツキ</t>
    </rPh>
    <rPh sb="11" eb="13">
      <t>オウトウ</t>
    </rPh>
    <phoneticPr fontId="1"/>
  </si>
  <si>
    <t>測定 1回目</t>
    <rPh sb="0" eb="2">
      <t>ソクテイ</t>
    </rPh>
    <rPh sb="4" eb="6">
      <t>カイメ</t>
    </rPh>
    <phoneticPr fontId="1"/>
  </si>
  <si>
    <t>測定 2回目</t>
    <rPh sb="0" eb="2">
      <t>ソクテイ</t>
    </rPh>
    <rPh sb="4" eb="6">
      <t>カイメ</t>
    </rPh>
    <phoneticPr fontId="1"/>
  </si>
  <si>
    <t>測定 3回目</t>
    <rPh sb="0" eb="2">
      <t>ソクテイ</t>
    </rPh>
    <rPh sb="4" eb="6">
      <t>カイメ</t>
    </rPh>
    <phoneticPr fontId="1"/>
  </si>
  <si>
    <t>測定 4回目</t>
    <rPh sb="0" eb="2">
      <t>ソクテイ</t>
    </rPh>
    <rPh sb="4" eb="6">
      <t>カイメ</t>
    </rPh>
    <phoneticPr fontId="1"/>
  </si>
  <si>
    <t>標準液６</t>
    <rPh sb="0" eb="2">
      <t>ヒョウジュン</t>
    </rPh>
    <rPh sb="2" eb="3">
      <t>エキ</t>
    </rPh>
    <phoneticPr fontId="1"/>
  </si>
  <si>
    <t>標準液７</t>
    <rPh sb="0" eb="2">
      <t>ヒョウジュン</t>
    </rPh>
    <rPh sb="2" eb="3">
      <t>エキ</t>
    </rPh>
    <phoneticPr fontId="1"/>
  </si>
  <si>
    <t>標準液８</t>
    <rPh sb="0" eb="2">
      <t>ヒョウジュン</t>
    </rPh>
    <rPh sb="2" eb="3">
      <t>エキ</t>
    </rPh>
    <phoneticPr fontId="1"/>
  </si>
  <si>
    <t>標準液９</t>
    <rPh sb="0" eb="2">
      <t>ヒョウジュン</t>
    </rPh>
    <rPh sb="2" eb="3">
      <t>エキ</t>
    </rPh>
    <phoneticPr fontId="1"/>
  </si>
  <si>
    <t>標準液１０</t>
    <rPh sb="0" eb="2">
      <t>ヒョウジュン</t>
    </rPh>
    <rPh sb="2" eb="3">
      <t>エキ</t>
    </rPh>
    <phoneticPr fontId="1"/>
  </si>
  <si>
    <t>計算用ワークエリア</t>
    <rPh sb="0" eb="3">
      <t>ケイサンヨウ</t>
    </rPh>
    <phoneticPr fontId="1"/>
  </si>
  <si>
    <t>y</t>
    <phoneticPr fontId="1"/>
  </si>
  <si>
    <t>n</t>
    <phoneticPr fontId="1"/>
  </si>
  <si>
    <r>
      <t>検量線(</t>
    </r>
    <r>
      <rPr>
        <b/>
        <i/>
        <sz val="11"/>
        <rFont val="ＭＳ Ｐゴシック"/>
        <family val="3"/>
        <charset val="128"/>
      </rPr>
      <t>y</t>
    </r>
    <r>
      <rPr>
        <b/>
        <sz val="11"/>
        <rFont val="ＭＳ Ｐゴシック"/>
        <family val="3"/>
        <charset val="128"/>
      </rPr>
      <t>=</t>
    </r>
    <r>
      <rPr>
        <b/>
        <i/>
        <sz val="11"/>
        <rFont val="ＭＳ Ｐゴシック"/>
        <family val="3"/>
        <charset val="128"/>
      </rPr>
      <t>a</t>
    </r>
    <r>
      <rPr>
        <b/>
        <sz val="11"/>
        <rFont val="ＭＳ Ｐゴシック"/>
        <family val="3"/>
        <charset val="128"/>
      </rPr>
      <t>+</t>
    </r>
    <r>
      <rPr>
        <b/>
        <i/>
        <sz val="11"/>
        <rFont val="ＭＳ Ｐゴシック"/>
        <family val="3"/>
        <charset val="128"/>
      </rPr>
      <t>bx</t>
    </r>
    <r>
      <rPr>
        <b/>
        <sz val="11"/>
        <rFont val="ＭＳ Ｐゴシック"/>
        <family val="3"/>
        <charset val="128"/>
      </rPr>
      <t>)のパラメータ</t>
    </r>
    <rPh sb="0" eb="3">
      <t>ケンリョウセン</t>
    </rPh>
    <phoneticPr fontId="1"/>
  </si>
  <si>
    <t>a</t>
    <phoneticPr fontId="1"/>
  </si>
  <si>
    <r>
      <rPr>
        <i/>
        <sz val="11"/>
        <rFont val="ＭＳ Ｐゴシック"/>
        <family val="3"/>
        <charset val="128"/>
      </rPr>
      <t>s</t>
    </r>
    <r>
      <rPr>
        <vertAlign val="subscript"/>
        <sz val="11"/>
        <rFont val="ＭＳ Ｐゴシック"/>
        <family val="3"/>
        <charset val="128"/>
      </rPr>
      <t>n</t>
    </r>
    <r>
      <rPr>
        <sz val="11"/>
        <rFont val="ＭＳ Ｐゴシック"/>
        <family val="3"/>
        <charset val="128"/>
      </rPr>
      <t>(</t>
    </r>
    <r>
      <rPr>
        <i/>
        <sz val="11"/>
        <rFont val="ＭＳ Ｐゴシック"/>
        <family val="3"/>
        <charset val="128"/>
      </rPr>
      <t>a</t>
    </r>
    <r>
      <rPr>
        <sz val="11"/>
        <rFont val="ＭＳ Ｐゴシック"/>
        <family val="3"/>
        <charset val="128"/>
      </rPr>
      <t>)</t>
    </r>
    <phoneticPr fontId="1"/>
  </si>
  <si>
    <r>
      <rPr>
        <i/>
        <sz val="11"/>
        <rFont val="ＭＳ Ｐゴシック"/>
        <family val="3"/>
        <charset val="128"/>
      </rPr>
      <t>s</t>
    </r>
    <r>
      <rPr>
        <vertAlign val="subscript"/>
        <sz val="11"/>
        <rFont val="ＭＳ Ｐゴシック"/>
        <family val="3"/>
        <charset val="128"/>
      </rPr>
      <t>n</t>
    </r>
    <r>
      <rPr>
        <sz val="11"/>
        <rFont val="ＭＳ Ｐゴシック"/>
        <family val="3"/>
        <charset val="128"/>
      </rPr>
      <t>(</t>
    </r>
    <r>
      <rPr>
        <i/>
        <sz val="11"/>
        <rFont val="ＭＳ Ｐゴシック"/>
        <family val="3"/>
        <charset val="128"/>
      </rPr>
      <t>b</t>
    </r>
    <r>
      <rPr>
        <sz val="11"/>
        <rFont val="ＭＳ Ｐゴシック"/>
        <family val="3"/>
        <charset val="128"/>
      </rPr>
      <t>)</t>
    </r>
    <phoneticPr fontId="1"/>
  </si>
  <si>
    <t>未知試料測定時の検出器の応答</t>
    <rPh sb="0" eb="2">
      <t>ミチ</t>
    </rPh>
    <rPh sb="2" eb="4">
      <t>シリョウ</t>
    </rPh>
    <rPh sb="4" eb="6">
      <t>ソクテイ</t>
    </rPh>
    <rPh sb="6" eb="7">
      <t>ジ</t>
    </rPh>
    <rPh sb="8" eb="11">
      <t>ケンシュツキ</t>
    </rPh>
    <rPh sb="12" eb="14">
      <t>オウトウ</t>
    </rPh>
    <phoneticPr fontId="1"/>
  </si>
  <si>
    <t>未知試料の定量値とその不確かさ</t>
    <rPh sb="0" eb="2">
      <t>ミチ</t>
    </rPh>
    <rPh sb="2" eb="4">
      <t>シリョウ</t>
    </rPh>
    <rPh sb="5" eb="7">
      <t>テイリョウ</t>
    </rPh>
    <rPh sb="7" eb="8">
      <t>アタイ</t>
    </rPh>
    <rPh sb="11" eb="13">
      <t>フタシ</t>
    </rPh>
    <phoneticPr fontId="1"/>
  </si>
  <si>
    <t>y'</t>
    <phoneticPr fontId="1"/>
  </si>
  <si>
    <t>（検量線作成用）</t>
    <rPh sb="1" eb="4">
      <t>ケンリョウセン</t>
    </rPh>
    <rPh sb="4" eb="7">
      <t>サクセイヨウ</t>
    </rPh>
    <phoneticPr fontId="1"/>
  </si>
  <si>
    <t>（未知試料濃度計算用）</t>
    <rPh sb="1" eb="3">
      <t>ミチ</t>
    </rPh>
    <rPh sb="3" eb="5">
      <t>シリョウ</t>
    </rPh>
    <rPh sb="5" eb="7">
      <t>ノウド</t>
    </rPh>
    <rPh sb="7" eb="10">
      <t>ケイサンヨウ</t>
    </rPh>
    <phoneticPr fontId="1"/>
  </si>
  <si>
    <r>
      <t xml:space="preserve">未知試料濃度の拡張不確かさ </t>
    </r>
    <r>
      <rPr>
        <i/>
        <sz val="11"/>
        <rFont val="ＭＳ Ｐゴシック"/>
        <family val="3"/>
        <charset val="128"/>
      </rPr>
      <t>U</t>
    </r>
    <r>
      <rPr>
        <sz val="11"/>
        <rFont val="ＭＳ Ｐゴシック"/>
        <family val="3"/>
        <charset val="128"/>
      </rPr>
      <t xml:space="preserve"> (</t>
    </r>
    <r>
      <rPr>
        <i/>
        <sz val="11"/>
        <rFont val="ＭＳ Ｐゴシック"/>
        <family val="3"/>
        <charset val="128"/>
      </rPr>
      <t>k</t>
    </r>
    <r>
      <rPr>
        <sz val="11"/>
        <rFont val="ＭＳ Ｐゴシック"/>
        <family val="3"/>
        <charset val="128"/>
      </rPr>
      <t>=2)</t>
    </r>
    <rPh sb="0" eb="2">
      <t>ミチ</t>
    </rPh>
    <rPh sb="2" eb="4">
      <t>シリョウ</t>
    </rPh>
    <rPh sb="4" eb="6">
      <t>ノウド</t>
    </rPh>
    <rPh sb="7" eb="9">
      <t>カクチョウ</t>
    </rPh>
    <rPh sb="9" eb="11">
      <t>フタシ</t>
    </rPh>
    <phoneticPr fontId="1"/>
  </si>
  <si>
    <r>
      <t xml:space="preserve">未知試料濃度の標準不確かさ </t>
    </r>
    <r>
      <rPr>
        <i/>
        <sz val="11"/>
        <rFont val="ＭＳ Ｐゴシック"/>
        <family val="3"/>
        <charset val="128"/>
      </rPr>
      <t>u</t>
    </r>
    <rPh sb="0" eb="2">
      <t>ミチ</t>
    </rPh>
    <rPh sb="2" eb="4">
      <t>シリョウ</t>
    </rPh>
    <rPh sb="4" eb="6">
      <t>ノウド</t>
    </rPh>
    <rPh sb="7" eb="9">
      <t>ヒョウジュン</t>
    </rPh>
    <rPh sb="9" eb="11">
      <t>フタシ</t>
    </rPh>
    <phoneticPr fontId="1"/>
  </si>
  <si>
    <r>
      <t xml:space="preserve">未知試料濃度 </t>
    </r>
    <r>
      <rPr>
        <i/>
        <sz val="11"/>
        <rFont val="ＭＳ Ｐゴシック"/>
        <family val="3"/>
        <charset val="128"/>
      </rPr>
      <t>C</t>
    </r>
    <rPh sb="0" eb="2">
      <t>ミチ</t>
    </rPh>
    <rPh sb="2" eb="4">
      <t>シリョウ</t>
    </rPh>
    <rPh sb="4" eb="6">
      <t>ノウド</t>
    </rPh>
    <phoneticPr fontId="1"/>
  </si>
  <si>
    <t>u</t>
    <phoneticPr fontId="1"/>
  </si>
  <si>
    <t>：入力必須セル</t>
    <rPh sb="1" eb="3">
      <t>ニュウリョク</t>
    </rPh>
    <rPh sb="3" eb="5">
      <t>ヒッス</t>
    </rPh>
    <phoneticPr fontId="1"/>
  </si>
  <si>
    <t>：入力任意セル</t>
    <rPh sb="1" eb="3">
      <t>ニュウリョク</t>
    </rPh>
    <rPh sb="3" eb="5">
      <t>ニンイ</t>
    </rPh>
    <phoneticPr fontId="1"/>
  </si>
  <si>
    <t>測定 5回目</t>
    <rPh sb="0" eb="2">
      <t>ソクテイ</t>
    </rPh>
    <rPh sb="4" eb="6">
      <t>カイメ</t>
    </rPh>
    <phoneticPr fontId="1"/>
  </si>
  <si>
    <t>測定 6回目</t>
    <rPh sb="0" eb="2">
      <t>ソクテイ</t>
    </rPh>
    <rPh sb="4" eb="6">
      <t>カイメ</t>
    </rPh>
    <phoneticPr fontId="1"/>
  </si>
  <si>
    <t>測定 7回目</t>
    <rPh sb="0" eb="2">
      <t>ソクテイ</t>
    </rPh>
    <rPh sb="4" eb="6">
      <t>カイメ</t>
    </rPh>
    <phoneticPr fontId="1"/>
  </si>
  <si>
    <t>測定 8回目</t>
    <rPh sb="0" eb="2">
      <t>ソクテイ</t>
    </rPh>
    <rPh sb="4" eb="6">
      <t>カイメ</t>
    </rPh>
    <phoneticPr fontId="1"/>
  </si>
  <si>
    <t>測定 9回目</t>
    <rPh sb="0" eb="2">
      <t>ソクテイ</t>
    </rPh>
    <rPh sb="4" eb="6">
      <t>カイメ</t>
    </rPh>
    <phoneticPr fontId="1"/>
  </si>
  <si>
    <t>測定 10回目</t>
    <rPh sb="0" eb="2">
      <t>ソクテイ</t>
    </rPh>
    <rPh sb="5" eb="7">
      <t>カイメ</t>
    </rPh>
    <phoneticPr fontId="1"/>
  </si>
  <si>
    <r>
      <t xml:space="preserve">濃度値 </t>
    </r>
    <r>
      <rPr>
        <i/>
        <sz val="11"/>
        <rFont val="ＭＳ Ｐゴシック"/>
        <family val="3"/>
        <charset val="128"/>
      </rPr>
      <t>C</t>
    </r>
    <r>
      <rPr>
        <i/>
        <vertAlign val="subscript"/>
        <sz val="11"/>
        <rFont val="ＭＳ Ｐゴシック"/>
        <family val="3"/>
        <charset val="128"/>
      </rPr>
      <t>n</t>
    </r>
    <rPh sb="0" eb="2">
      <t>ノウド</t>
    </rPh>
    <rPh sb="2" eb="3">
      <t>アタイ</t>
    </rPh>
    <phoneticPr fontId="1"/>
  </si>
  <si>
    <r>
      <t xml:space="preserve">濃度値の標準不確かさ </t>
    </r>
    <r>
      <rPr>
        <i/>
        <sz val="11"/>
        <rFont val="ＭＳ Ｐゴシック"/>
        <family val="3"/>
        <charset val="128"/>
      </rPr>
      <t>u</t>
    </r>
    <r>
      <rPr>
        <sz val="11"/>
        <rFont val="ＭＳ Ｐゴシック"/>
        <family val="3"/>
        <charset val="128"/>
      </rPr>
      <t>(</t>
    </r>
    <r>
      <rPr>
        <i/>
        <sz val="11"/>
        <rFont val="ＭＳ Ｐゴシック"/>
        <family val="3"/>
        <charset val="128"/>
      </rPr>
      <t>C</t>
    </r>
    <r>
      <rPr>
        <i/>
        <vertAlign val="subscript"/>
        <sz val="11"/>
        <rFont val="ＭＳ Ｐゴシック"/>
        <family val="3"/>
        <charset val="128"/>
      </rPr>
      <t>n</t>
    </r>
    <r>
      <rPr>
        <sz val="11"/>
        <rFont val="ＭＳ Ｐゴシック"/>
        <family val="3"/>
        <charset val="128"/>
      </rPr>
      <t>)</t>
    </r>
    <rPh sb="0" eb="2">
      <t>ノウド</t>
    </rPh>
    <rPh sb="2" eb="3">
      <t>アタイ</t>
    </rPh>
    <rPh sb="4" eb="6">
      <t>ヒョウジュン</t>
    </rPh>
    <rPh sb="6" eb="8">
      <t>フタシ</t>
    </rPh>
    <phoneticPr fontId="1"/>
  </si>
  <si>
    <r>
      <t xml:space="preserve">相対標準不確かさ </t>
    </r>
    <r>
      <rPr>
        <i/>
        <sz val="11"/>
        <rFont val="ＭＳ Ｐゴシック"/>
        <family val="3"/>
        <charset val="128"/>
      </rPr>
      <t>u</t>
    </r>
    <r>
      <rPr>
        <i/>
        <vertAlign val="subscript"/>
        <sz val="11"/>
        <rFont val="ＭＳ Ｐゴシック"/>
        <family val="3"/>
        <charset val="128"/>
      </rPr>
      <t>rel</t>
    </r>
    <r>
      <rPr>
        <sz val="11"/>
        <rFont val="ＭＳ Ｐゴシック"/>
        <family val="3"/>
        <charset val="128"/>
      </rPr>
      <t>(</t>
    </r>
    <r>
      <rPr>
        <i/>
        <sz val="11"/>
        <rFont val="ＭＳ Ｐゴシック"/>
        <family val="3"/>
        <charset val="128"/>
      </rPr>
      <t>y</t>
    </r>
    <r>
      <rPr>
        <i/>
        <vertAlign val="subscript"/>
        <sz val="11"/>
        <rFont val="ＭＳ Ｐゴシック"/>
        <family val="3"/>
        <charset val="128"/>
      </rPr>
      <t>n</t>
    </r>
    <r>
      <rPr>
        <sz val="11"/>
        <rFont val="ＭＳ Ｐゴシック"/>
        <family val="3"/>
        <charset val="128"/>
      </rPr>
      <t>)</t>
    </r>
    <rPh sb="0" eb="2">
      <t>ソウタイ</t>
    </rPh>
    <rPh sb="2" eb="4">
      <t>ヒョウジュン</t>
    </rPh>
    <rPh sb="4" eb="6">
      <t>フタシ</t>
    </rPh>
    <phoneticPr fontId="1"/>
  </si>
  <si>
    <r>
      <t xml:space="preserve">標準不確かさ </t>
    </r>
    <r>
      <rPr>
        <i/>
        <sz val="11"/>
        <rFont val="ＭＳ Ｐゴシック"/>
        <family val="3"/>
        <charset val="128"/>
      </rPr>
      <t>u</t>
    </r>
    <r>
      <rPr>
        <sz val="11"/>
        <rFont val="ＭＳ Ｐゴシック"/>
        <family val="3"/>
        <charset val="128"/>
      </rPr>
      <t>(</t>
    </r>
    <r>
      <rPr>
        <i/>
        <sz val="11"/>
        <rFont val="ＭＳ Ｐゴシック"/>
        <family val="3"/>
        <charset val="128"/>
      </rPr>
      <t>y</t>
    </r>
    <r>
      <rPr>
        <i/>
        <vertAlign val="subscript"/>
        <sz val="11"/>
        <rFont val="ＭＳ Ｐゴシック"/>
        <family val="3"/>
        <charset val="128"/>
      </rPr>
      <t>n</t>
    </r>
    <r>
      <rPr>
        <sz val="11"/>
        <rFont val="ＭＳ Ｐゴシック"/>
        <family val="3"/>
        <charset val="128"/>
      </rPr>
      <t>)</t>
    </r>
    <rPh sb="0" eb="2">
      <t>ヒョウジュン</t>
    </rPh>
    <rPh sb="2" eb="4">
      <t>フタシ</t>
    </rPh>
    <phoneticPr fontId="1"/>
  </si>
  <si>
    <r>
      <t xml:space="preserve">平均値 </t>
    </r>
    <r>
      <rPr>
        <i/>
        <sz val="11"/>
        <rFont val="ＭＳ Ｐゴシック"/>
        <family val="3"/>
        <charset val="128"/>
      </rPr>
      <t>y</t>
    </r>
    <r>
      <rPr>
        <i/>
        <vertAlign val="subscript"/>
        <sz val="11"/>
        <rFont val="ＭＳ Ｐゴシック"/>
        <family val="3"/>
        <charset val="128"/>
      </rPr>
      <t>n</t>
    </r>
    <rPh sb="0" eb="3">
      <t>ヘイキンチ</t>
    </rPh>
    <phoneticPr fontId="1"/>
  </si>
  <si>
    <r>
      <t xml:space="preserve">未知試料濃度 </t>
    </r>
    <r>
      <rPr>
        <i/>
        <sz val="11"/>
        <rFont val="ＭＳ Ｐゴシック"/>
        <family val="3"/>
        <charset val="128"/>
      </rPr>
      <t>x'</t>
    </r>
    <rPh sb="0" eb="2">
      <t>ミチ</t>
    </rPh>
    <rPh sb="2" eb="4">
      <t>シリョウ</t>
    </rPh>
    <rPh sb="4" eb="6">
      <t>ノウド</t>
    </rPh>
    <phoneticPr fontId="1"/>
  </si>
  <si>
    <t>2016年6月現在のJIS K 0114:2012 解説5. に従った定量値と不確かさの計算シート</t>
    <rPh sb="4" eb="5">
      <t>ネン</t>
    </rPh>
    <rPh sb="6" eb="7">
      <t>ガツ</t>
    </rPh>
    <rPh sb="7" eb="9">
      <t>ゲンザイ</t>
    </rPh>
    <rPh sb="26" eb="28">
      <t>カイセツ</t>
    </rPh>
    <rPh sb="32" eb="33">
      <t>シタガ</t>
    </rPh>
    <rPh sb="35" eb="37">
      <t>テイリョウ</t>
    </rPh>
    <rPh sb="37" eb="38">
      <t>アタイ</t>
    </rPh>
    <rPh sb="39" eb="41">
      <t>フタシ</t>
    </rPh>
    <rPh sb="44" eb="46">
      <t>ケイサン</t>
    </rPh>
    <phoneticPr fontId="1"/>
  </si>
  <si>
    <r>
      <t xml:space="preserve">2016年6月現在のJIS K 0114:2012 解説5. </t>
    </r>
    <r>
      <rPr>
        <b/>
        <sz val="11"/>
        <color rgb="FFFF0000"/>
        <rFont val="ＭＳ Ｐゴシック"/>
        <family val="3"/>
        <charset val="128"/>
      </rPr>
      <t>を一部修正した</t>
    </r>
    <r>
      <rPr>
        <b/>
        <sz val="11"/>
        <rFont val="ＭＳ Ｐゴシック"/>
        <family val="3"/>
        <charset val="128"/>
      </rPr>
      <t>定量値と不確かさの計算シート</t>
    </r>
    <rPh sb="26" eb="28">
      <t>カイセツ</t>
    </rPh>
    <rPh sb="32" eb="34">
      <t>イチブ</t>
    </rPh>
    <rPh sb="34" eb="36">
      <t>シュウセイ</t>
    </rPh>
    <rPh sb="38" eb="40">
      <t>テイリョウ</t>
    </rPh>
    <rPh sb="40" eb="41">
      <t>アタイ</t>
    </rPh>
    <rPh sb="42" eb="44">
      <t>フタシ</t>
    </rPh>
    <rPh sb="47" eb="49">
      <t>ケイサン</t>
    </rPh>
    <phoneticPr fontId="1"/>
  </si>
  <si>
    <r>
      <t>Σ</t>
    </r>
    <r>
      <rPr>
        <i/>
        <sz val="11"/>
        <rFont val="ＭＳ Ｐゴシック"/>
        <family val="3"/>
        <charset val="128"/>
      </rPr>
      <t>x</t>
    </r>
    <r>
      <rPr>
        <vertAlign val="superscript"/>
        <sz val="11"/>
        <rFont val="ＭＳ Ｐゴシック"/>
        <family val="3"/>
        <charset val="128"/>
      </rPr>
      <t>2</t>
    </r>
    <phoneticPr fontId="1"/>
  </si>
  <si>
    <r>
      <t>Σ</t>
    </r>
    <r>
      <rPr>
        <i/>
        <sz val="11"/>
        <rFont val="ＭＳ Ｐゴシック"/>
        <family val="3"/>
        <charset val="128"/>
      </rPr>
      <t>y</t>
    </r>
    <r>
      <rPr>
        <vertAlign val="superscript"/>
        <sz val="11"/>
        <rFont val="ＭＳ Ｐゴシック"/>
        <family val="3"/>
        <charset val="128"/>
      </rPr>
      <t>2</t>
    </r>
    <phoneticPr fontId="1"/>
  </si>
  <si>
    <r>
      <t>Σ</t>
    </r>
    <r>
      <rPr>
        <i/>
        <sz val="11"/>
        <rFont val="ＭＳ Ｐゴシック"/>
        <family val="3"/>
        <charset val="128"/>
      </rPr>
      <t>xy</t>
    </r>
    <phoneticPr fontId="1"/>
  </si>
  <si>
    <r>
      <t>Σ</t>
    </r>
    <r>
      <rPr>
        <i/>
        <sz val="11"/>
        <rFont val="ＭＳ Ｐゴシック"/>
        <family val="3"/>
        <charset val="128"/>
      </rPr>
      <t>x</t>
    </r>
    <phoneticPr fontId="1"/>
  </si>
  <si>
    <r>
      <t>Σ</t>
    </r>
    <r>
      <rPr>
        <i/>
        <sz val="11"/>
        <rFont val="ＭＳ Ｐゴシック"/>
        <family val="3"/>
        <charset val="128"/>
      </rPr>
      <t>y</t>
    </r>
    <phoneticPr fontId="1"/>
  </si>
  <si>
    <r>
      <t>u</t>
    </r>
    <r>
      <rPr>
        <i/>
        <vertAlign val="subscript"/>
        <sz val="11"/>
        <rFont val="ＭＳ Ｐゴシック"/>
        <family val="3"/>
        <charset val="128"/>
      </rPr>
      <t>rel</t>
    </r>
    <phoneticPr fontId="1"/>
  </si>
  <si>
    <r>
      <rPr>
        <i/>
        <sz val="11"/>
        <rFont val="ＭＳ Ｐゴシック"/>
        <family val="3"/>
        <charset val="128"/>
      </rPr>
      <t>u</t>
    </r>
    <r>
      <rPr>
        <i/>
        <vertAlign val="subscript"/>
        <sz val="11"/>
        <rFont val="ＭＳ Ｐゴシック"/>
        <family val="3"/>
        <charset val="128"/>
      </rPr>
      <t>rel</t>
    </r>
    <r>
      <rPr>
        <sz val="11"/>
        <rFont val="ＭＳ Ｐゴシック"/>
        <family val="3"/>
        <charset val="128"/>
      </rPr>
      <t>(</t>
    </r>
    <r>
      <rPr>
        <i/>
        <sz val="11"/>
        <rFont val="ＭＳ Ｐゴシック"/>
        <family val="3"/>
        <charset val="128"/>
      </rPr>
      <t>x'</t>
    </r>
    <r>
      <rPr>
        <sz val="11"/>
        <rFont val="ＭＳ Ｐゴシック"/>
        <family val="3"/>
        <charset val="128"/>
      </rPr>
      <t>)</t>
    </r>
    <phoneticPr fontId="1"/>
  </si>
  <si>
    <r>
      <rPr>
        <i/>
        <sz val="11"/>
        <rFont val="ＭＳ Ｐゴシック"/>
        <family val="3"/>
        <charset val="128"/>
      </rPr>
      <t>u</t>
    </r>
    <r>
      <rPr>
        <i/>
        <vertAlign val="subscript"/>
        <sz val="11"/>
        <rFont val="ＭＳ Ｐゴシック"/>
        <family val="3"/>
        <charset val="128"/>
      </rPr>
      <t>rel</t>
    </r>
    <r>
      <rPr>
        <sz val="11"/>
        <rFont val="ＭＳ Ｐゴシック"/>
        <family val="3"/>
        <charset val="128"/>
      </rPr>
      <t>(</t>
    </r>
    <r>
      <rPr>
        <i/>
        <sz val="11"/>
        <rFont val="ＭＳ Ｐゴシック"/>
        <family val="3"/>
        <charset val="128"/>
      </rPr>
      <t>C</t>
    </r>
    <r>
      <rPr>
        <sz val="11"/>
        <rFont val="ＭＳ Ｐゴシック"/>
        <family val="3"/>
        <charset val="128"/>
      </rPr>
      <t>)</t>
    </r>
    <phoneticPr fontId="1"/>
  </si>
  <si>
    <r>
      <rPr>
        <i/>
        <sz val="11"/>
        <rFont val="ＭＳ Ｐゴシック"/>
        <family val="3"/>
        <charset val="128"/>
      </rPr>
      <t>u</t>
    </r>
    <r>
      <rPr>
        <sz val="11"/>
        <rFont val="ＭＳ Ｐゴシック"/>
        <family val="3"/>
        <charset val="128"/>
      </rPr>
      <t>(</t>
    </r>
    <r>
      <rPr>
        <i/>
        <sz val="11"/>
        <rFont val="ＭＳ Ｐゴシック"/>
        <family val="3"/>
        <charset val="128"/>
      </rPr>
      <t>x'</t>
    </r>
    <r>
      <rPr>
        <sz val="11"/>
        <rFont val="ＭＳ Ｐゴシック"/>
        <family val="3"/>
        <charset val="128"/>
      </rPr>
      <t>)</t>
    </r>
    <phoneticPr fontId="1"/>
  </si>
  <si>
    <r>
      <rPr>
        <i/>
        <sz val="11"/>
        <rFont val="ＭＳ Ｐゴシック"/>
        <family val="3"/>
        <charset val="128"/>
      </rPr>
      <t>u</t>
    </r>
    <r>
      <rPr>
        <sz val="11"/>
        <rFont val="ＭＳ Ｐゴシック"/>
        <family val="3"/>
        <charset val="128"/>
      </rPr>
      <t>(</t>
    </r>
    <r>
      <rPr>
        <i/>
        <sz val="11"/>
        <rFont val="ＭＳ Ｐゴシック"/>
        <family val="3"/>
        <charset val="128"/>
      </rPr>
      <t>y'</t>
    </r>
    <r>
      <rPr>
        <sz val="11"/>
        <rFont val="ＭＳ Ｐゴシック"/>
        <family val="3"/>
        <charset val="128"/>
      </rPr>
      <t>)</t>
    </r>
    <phoneticPr fontId="1"/>
  </si>
  <si>
    <r>
      <rPr>
        <i/>
        <sz val="11"/>
        <rFont val="ＭＳ Ｐゴシック"/>
        <family val="3"/>
        <charset val="128"/>
      </rPr>
      <t>u</t>
    </r>
    <r>
      <rPr>
        <sz val="11"/>
        <rFont val="ＭＳ Ｐゴシック"/>
        <family val="3"/>
        <charset val="128"/>
      </rPr>
      <t>(</t>
    </r>
    <r>
      <rPr>
        <i/>
        <sz val="11"/>
        <rFont val="ＭＳ Ｐゴシック"/>
        <family val="3"/>
        <charset val="128"/>
      </rPr>
      <t>a</t>
    </r>
    <r>
      <rPr>
        <sz val="11"/>
        <rFont val="ＭＳ Ｐゴシック"/>
        <family val="3"/>
        <charset val="128"/>
      </rPr>
      <t>)</t>
    </r>
    <phoneticPr fontId="1"/>
  </si>
  <si>
    <r>
      <rPr>
        <i/>
        <sz val="11"/>
        <rFont val="ＭＳ Ｐゴシック"/>
        <family val="3"/>
        <charset val="128"/>
      </rPr>
      <t>u</t>
    </r>
    <r>
      <rPr>
        <sz val="11"/>
        <rFont val="ＭＳ Ｐゴシック"/>
        <family val="3"/>
        <charset val="128"/>
      </rPr>
      <t>(</t>
    </r>
    <r>
      <rPr>
        <i/>
        <sz val="11"/>
        <rFont val="ＭＳ Ｐゴシック"/>
        <family val="3"/>
        <charset val="128"/>
      </rPr>
      <t>b</t>
    </r>
    <r>
      <rPr>
        <sz val="11"/>
        <rFont val="ＭＳ Ｐゴシック"/>
        <family val="3"/>
        <charset val="128"/>
      </rPr>
      <t>)</t>
    </r>
    <phoneticPr fontId="1"/>
  </si>
  <si>
    <r>
      <t>(</t>
    </r>
    <r>
      <rPr>
        <i/>
        <sz val="11"/>
        <rFont val="ＭＳ Ｐゴシック"/>
        <family val="3"/>
        <charset val="128"/>
      </rPr>
      <t>df</t>
    </r>
    <r>
      <rPr>
        <sz val="11"/>
        <rFont val="ＭＳ Ｐゴシック"/>
        <family val="3"/>
        <charset val="128"/>
      </rPr>
      <t>/</t>
    </r>
    <r>
      <rPr>
        <i/>
        <sz val="11"/>
        <rFont val="ＭＳ Ｐゴシック"/>
        <family val="3"/>
        <charset val="128"/>
      </rPr>
      <t>di</t>
    </r>
    <r>
      <rPr>
        <sz val="11"/>
        <rFont val="ＭＳ Ｐゴシック"/>
        <family val="3"/>
        <charset val="128"/>
      </rPr>
      <t>)</t>
    </r>
    <phoneticPr fontId="1"/>
  </si>
  <si>
    <r>
      <t>(</t>
    </r>
    <r>
      <rPr>
        <i/>
        <sz val="11"/>
        <rFont val="ＭＳ Ｐゴシック"/>
        <family val="3"/>
        <charset val="128"/>
      </rPr>
      <t>df</t>
    </r>
    <r>
      <rPr>
        <sz val="11"/>
        <rFont val="ＭＳ Ｐゴシック"/>
        <family val="3"/>
        <charset val="128"/>
      </rPr>
      <t>/</t>
    </r>
    <r>
      <rPr>
        <i/>
        <sz val="11"/>
        <rFont val="ＭＳ Ｐゴシック"/>
        <family val="3"/>
        <charset val="128"/>
      </rPr>
      <t>di</t>
    </r>
    <r>
      <rPr>
        <sz val="11"/>
        <rFont val="ＭＳ Ｐゴシック"/>
        <family val="3"/>
        <charset val="128"/>
      </rPr>
      <t>)*</t>
    </r>
    <r>
      <rPr>
        <i/>
        <sz val="11"/>
        <rFont val="ＭＳ Ｐゴシック"/>
        <family val="3"/>
        <charset val="128"/>
      </rPr>
      <t>u</t>
    </r>
    <r>
      <rPr>
        <sz val="11"/>
        <rFont val="ＭＳ Ｐゴシック"/>
        <family val="3"/>
        <charset val="128"/>
      </rPr>
      <t>(</t>
    </r>
    <r>
      <rPr>
        <i/>
        <sz val="11"/>
        <rFont val="ＭＳ Ｐゴシック"/>
        <family val="3"/>
        <charset val="128"/>
      </rPr>
      <t>i</t>
    </r>
    <r>
      <rPr>
        <sz val="11"/>
        <rFont val="ＭＳ Ｐゴシック"/>
        <family val="3"/>
        <charset val="128"/>
      </rPr>
      <t>)</t>
    </r>
    <phoneticPr fontId="1"/>
  </si>
  <si>
    <r>
      <rPr>
        <i/>
        <sz val="11"/>
        <rFont val="ＭＳ Ｐゴシック"/>
        <family val="3"/>
        <charset val="128"/>
      </rPr>
      <t>u</t>
    </r>
    <r>
      <rPr>
        <i/>
        <vertAlign val="subscript"/>
        <sz val="11"/>
        <rFont val="ＭＳ Ｐゴシック"/>
        <family val="3"/>
        <charset val="128"/>
      </rPr>
      <t>rel</t>
    </r>
    <r>
      <rPr>
        <sz val="11"/>
        <rFont val="ＭＳ Ｐゴシック"/>
        <family val="3"/>
        <charset val="128"/>
      </rPr>
      <t>(</t>
    </r>
    <r>
      <rPr>
        <i/>
        <sz val="11"/>
        <rFont val="ＭＳ Ｐゴシック"/>
        <family val="3"/>
        <charset val="128"/>
      </rPr>
      <t>y</t>
    </r>
    <r>
      <rPr>
        <i/>
        <vertAlign val="subscript"/>
        <sz val="11"/>
        <rFont val="ＭＳ Ｐゴシック"/>
        <family val="3"/>
        <charset val="128"/>
      </rPr>
      <t>n</t>
    </r>
    <r>
      <rPr>
        <sz val="11"/>
        <rFont val="ＭＳ Ｐゴシック"/>
        <family val="3"/>
        <charset val="128"/>
      </rPr>
      <t>)</t>
    </r>
    <phoneticPr fontId="1"/>
  </si>
  <si>
    <r>
      <t xml:space="preserve">平均値 </t>
    </r>
    <r>
      <rPr>
        <i/>
        <sz val="11"/>
        <rFont val="ＭＳ Ｐゴシック"/>
        <family val="3"/>
        <charset val="128"/>
      </rPr>
      <t>y'</t>
    </r>
    <rPh sb="0" eb="3">
      <t>ヘイキンチ</t>
    </rPh>
    <phoneticPr fontId="1"/>
  </si>
  <si>
    <r>
      <rPr>
        <i/>
        <sz val="11"/>
        <rFont val="ＭＳ Ｐゴシック"/>
        <family val="3"/>
        <charset val="128"/>
      </rPr>
      <t>x</t>
    </r>
    <r>
      <rPr>
        <vertAlign val="superscript"/>
        <sz val="11"/>
        <rFont val="ＭＳ Ｐゴシック"/>
        <family val="3"/>
        <charset val="128"/>
      </rPr>
      <t>2</t>
    </r>
    <phoneticPr fontId="1"/>
  </si>
  <si>
    <r>
      <rPr>
        <i/>
        <sz val="11"/>
        <rFont val="ＭＳ Ｐゴシック"/>
        <family val="3"/>
        <charset val="128"/>
      </rPr>
      <t>y</t>
    </r>
    <r>
      <rPr>
        <vertAlign val="superscript"/>
        <sz val="11"/>
        <rFont val="ＭＳ Ｐゴシック"/>
        <family val="3"/>
        <charset val="128"/>
      </rPr>
      <t>2</t>
    </r>
    <phoneticPr fontId="1"/>
  </si>
  <si>
    <t>数値の丸め方を含め計算結果については自己責任でお願いいたします</t>
    <phoneticPr fontId="1"/>
  </si>
</sst>
</file>

<file path=xl/styles.xml><?xml version="1.0" encoding="utf-8"?>
<styleSheet xmlns="http://schemas.openxmlformats.org/spreadsheetml/2006/main">
  <fonts count="9">
    <font>
      <sz val="11"/>
      <name val="ＭＳ Ｐゴシック"/>
      <family val="3"/>
      <charset val="128"/>
    </font>
    <font>
      <sz val="6"/>
      <name val="ＭＳ Ｐゴシック"/>
      <family val="3"/>
      <charset val="128"/>
    </font>
    <font>
      <i/>
      <vertAlign val="subscript"/>
      <sz val="11"/>
      <name val="ＭＳ Ｐゴシック"/>
      <family val="3"/>
      <charset val="128"/>
    </font>
    <font>
      <i/>
      <sz val="11"/>
      <name val="ＭＳ Ｐゴシック"/>
      <family val="3"/>
      <charset val="128"/>
    </font>
    <font>
      <b/>
      <sz val="11"/>
      <name val="ＭＳ Ｐゴシック"/>
      <family val="3"/>
      <charset val="128"/>
    </font>
    <font>
      <b/>
      <i/>
      <sz val="11"/>
      <name val="ＭＳ Ｐゴシック"/>
      <family val="3"/>
      <charset val="128"/>
    </font>
    <font>
      <vertAlign val="subscript"/>
      <sz val="11"/>
      <name val="ＭＳ Ｐゴシック"/>
      <family val="3"/>
      <charset val="128"/>
    </font>
    <font>
      <b/>
      <sz val="11"/>
      <color rgb="FFFF0000"/>
      <name val="ＭＳ Ｐゴシック"/>
      <family val="3"/>
      <charset val="128"/>
    </font>
    <font>
      <vertAlign val="superscript"/>
      <sz val="1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CECFF"/>
        <bgColor indexed="64"/>
      </patternFill>
    </fill>
    <fill>
      <patternFill patternType="solid">
        <fgColor rgb="FFCCFFCC"/>
        <bgColor indexed="64"/>
      </patternFill>
    </fill>
    <fill>
      <patternFill patternType="solid">
        <fgColor rgb="FF66FFFF"/>
        <bgColor indexed="64"/>
      </patternFill>
    </fill>
    <fill>
      <patternFill patternType="solid">
        <fgColor rgb="FFCCFFFF"/>
        <bgColor indexed="64"/>
      </patternFill>
    </fill>
    <fill>
      <patternFill patternType="solid">
        <fgColor rgb="FF99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0" xfId="0" applyFont="1">
      <alignment vertical="center"/>
    </xf>
    <xf numFmtId="0" fontId="0" fillId="2" borderId="1" xfId="0" applyFill="1" applyBorder="1">
      <alignment vertical="center"/>
    </xf>
    <xf numFmtId="0" fontId="0" fillId="0" borderId="1" xfId="0" applyFill="1" applyBorder="1">
      <alignment vertical="center"/>
    </xf>
    <xf numFmtId="0" fontId="0" fillId="3" borderId="1" xfId="0" applyFill="1" applyBorder="1">
      <alignment vertical="center"/>
    </xf>
    <xf numFmtId="0" fontId="0" fillId="0" borderId="0" xfId="0" applyFont="1">
      <alignment vertical="center"/>
    </xf>
    <xf numFmtId="0" fontId="0" fillId="0" borderId="0" xfId="0" applyFont="1" applyFill="1" applyBorder="1" applyAlignment="1">
      <alignment horizontal="right" vertical="center"/>
    </xf>
    <xf numFmtId="0" fontId="3" fillId="0" borderId="1" xfId="0" applyFont="1" applyBorder="1" applyAlignment="1">
      <alignment horizontal="right" vertical="center"/>
    </xf>
    <xf numFmtId="0" fontId="0" fillId="0" borderId="1" xfId="0" applyFont="1" applyFill="1" applyBorder="1" applyAlignment="1">
      <alignment horizontal="right" vertical="center"/>
    </xf>
    <xf numFmtId="0" fontId="0" fillId="0" borderId="1" xfId="0" applyNumberFormat="1" applyBorder="1">
      <alignment vertical="center"/>
    </xf>
    <xf numFmtId="0" fontId="0" fillId="0" borderId="0" xfId="0" applyAlignment="1">
      <alignment vertical="center"/>
    </xf>
    <xf numFmtId="0" fontId="0" fillId="0" borderId="1" xfId="0" applyFont="1" applyFill="1" applyBorder="1" applyAlignment="1">
      <alignment vertical="center"/>
    </xf>
    <xf numFmtId="0" fontId="0" fillId="2" borderId="0" xfId="0" applyFill="1">
      <alignment vertical="center"/>
    </xf>
    <xf numFmtId="0" fontId="4" fillId="4" borderId="0" xfId="0" applyFont="1" applyFill="1">
      <alignment vertical="center"/>
    </xf>
    <xf numFmtId="0" fontId="0" fillId="4" borderId="0" xfId="0" applyFill="1">
      <alignment vertical="center"/>
    </xf>
    <xf numFmtId="0" fontId="0" fillId="4" borderId="0" xfId="0" applyFill="1" applyBorder="1">
      <alignment vertical="center"/>
    </xf>
    <xf numFmtId="10" fontId="0" fillId="4" borderId="0" xfId="0" applyNumberFormat="1" applyFill="1" applyBorder="1" applyAlignment="1">
      <alignment horizontal="center" vertical="center"/>
    </xf>
    <xf numFmtId="0" fontId="0" fillId="5" borderId="0" xfId="0" applyFill="1">
      <alignment vertical="center"/>
    </xf>
    <xf numFmtId="0" fontId="0" fillId="5" borderId="0" xfId="0" applyFill="1" applyBorder="1">
      <alignment vertical="center"/>
    </xf>
    <xf numFmtId="0" fontId="4" fillId="6" borderId="0" xfId="0" applyFont="1" applyFill="1">
      <alignment vertical="center"/>
    </xf>
    <xf numFmtId="0" fontId="0" fillId="6" borderId="0" xfId="0" applyFill="1">
      <alignment vertical="center"/>
    </xf>
    <xf numFmtId="0" fontId="0" fillId="6" borderId="0" xfId="0" applyFont="1" applyFill="1" applyBorder="1" applyAlignment="1">
      <alignment horizontal="right" vertical="center"/>
    </xf>
    <xf numFmtId="0" fontId="0" fillId="6" borderId="0" xfId="0" applyFill="1" applyBorder="1">
      <alignment vertical="center"/>
    </xf>
    <xf numFmtId="0" fontId="0" fillId="3" borderId="0" xfId="0" applyFill="1">
      <alignment vertical="center"/>
    </xf>
    <xf numFmtId="0" fontId="4" fillId="7" borderId="0" xfId="0" applyFont="1" applyFill="1">
      <alignment vertical="center"/>
    </xf>
    <xf numFmtId="0" fontId="0" fillId="7" borderId="0" xfId="0" applyFill="1">
      <alignment vertical="center"/>
    </xf>
    <xf numFmtId="0" fontId="0" fillId="7" borderId="0" xfId="0" applyFill="1" applyBorder="1">
      <alignment vertical="center"/>
    </xf>
    <xf numFmtId="0" fontId="4" fillId="5" borderId="0" xfId="0" applyFont="1" applyFill="1" applyBorder="1" applyAlignment="1">
      <alignment vertical="center"/>
    </xf>
    <xf numFmtId="0" fontId="0" fillId="5" borderId="0" xfId="0" applyFont="1" applyFill="1" applyBorder="1" applyAlignment="1">
      <alignment vertical="center"/>
    </xf>
    <xf numFmtId="0" fontId="0" fillId="0" borderId="0" xfId="0" applyNumberFormat="1" applyBorder="1">
      <alignment vertical="center"/>
    </xf>
    <xf numFmtId="0" fontId="0" fillId="0" borderId="0" xfId="0" applyFill="1" applyBorder="1">
      <alignment vertical="center"/>
    </xf>
    <xf numFmtId="0" fontId="0" fillId="2" borderId="1" xfId="0" applyNumberFormat="1" applyFill="1" applyBorder="1" applyAlignment="1">
      <alignment vertical="center"/>
    </xf>
    <xf numFmtId="0" fontId="0" fillId="3" borderId="1" xfId="0" applyNumberFormat="1" applyFill="1" applyBorder="1" applyAlignment="1">
      <alignment vertical="center"/>
    </xf>
    <xf numFmtId="0" fontId="0" fillId="0" borderId="1" xfId="0" applyNumberFormat="1" applyBorder="1" applyAlignment="1">
      <alignment vertical="center"/>
    </xf>
    <xf numFmtId="0" fontId="0" fillId="8" borderId="2" xfId="0" applyFill="1" applyBorder="1">
      <alignment vertical="center"/>
    </xf>
    <xf numFmtId="0" fontId="4" fillId="8" borderId="3" xfId="0" applyFont="1"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0" fillId="8" borderId="9" xfId="0" applyFill="1" applyBorder="1">
      <alignment vertical="center"/>
    </xf>
    <xf numFmtId="0" fontId="0" fillId="0" borderId="0" xfId="0" applyFill="1">
      <alignment vertical="center"/>
    </xf>
    <xf numFmtId="0" fontId="3" fillId="0" borderId="1" xfId="0" applyFont="1" applyBorder="1">
      <alignment vertical="center"/>
    </xf>
    <xf numFmtId="0" fontId="3" fillId="0" borderId="1" xfId="0" applyFont="1" applyFill="1" applyBorder="1">
      <alignment vertical="center"/>
    </xf>
    <xf numFmtId="0" fontId="0" fillId="0" borderId="1" xfId="0" applyBorder="1" applyAlignment="1">
      <alignment vertical="center" shrinkToFit="1"/>
    </xf>
    <xf numFmtId="0" fontId="0" fillId="0" borderId="1" xfId="0" applyBorder="1" applyAlignment="1">
      <alignment horizontal="right" vertical="center"/>
    </xf>
    <xf numFmtId="0" fontId="0" fillId="0" borderId="1" xfId="0" applyBorder="1" applyAlignment="1">
      <alignment vertical="center"/>
    </xf>
  </cellXfs>
  <cellStyles count="1">
    <cellStyle name="標準"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73"/>
  <sheetViews>
    <sheetView tabSelected="1" zoomScale="90" zoomScaleNormal="90" workbookViewId="0">
      <selection activeCell="P23" sqref="P23"/>
    </sheetView>
  </sheetViews>
  <sheetFormatPr defaultRowHeight="13.5"/>
  <cols>
    <col min="1" max="1" width="32.125" customWidth="1"/>
    <col min="2" max="7" width="9" customWidth="1"/>
    <col min="13" max="13" width="9" customWidth="1"/>
  </cols>
  <sheetData>
    <row r="1" spans="1:12">
      <c r="A1" s="5" t="s">
        <v>56</v>
      </c>
      <c r="G1" s="16"/>
      <c r="H1" t="s">
        <v>41</v>
      </c>
      <c r="J1" s="27"/>
      <c r="K1" t="s">
        <v>42</v>
      </c>
    </row>
    <row r="2" spans="1:12">
      <c r="A2" t="s">
        <v>75</v>
      </c>
    </row>
    <row r="3" spans="1:12">
      <c r="A3" s="17" t="s">
        <v>14</v>
      </c>
      <c r="B3" s="18"/>
      <c r="C3" s="18"/>
      <c r="D3" s="18"/>
      <c r="E3" s="18"/>
      <c r="F3" s="18"/>
      <c r="G3" s="18"/>
      <c r="H3" s="18"/>
      <c r="I3" s="18"/>
      <c r="J3" s="18"/>
      <c r="K3" s="18"/>
      <c r="L3" s="18"/>
    </row>
    <row r="4" spans="1:12">
      <c r="A4" s="2"/>
      <c r="B4" s="3" t="s">
        <v>0</v>
      </c>
      <c r="C4" s="3" t="s">
        <v>1</v>
      </c>
      <c r="D4" s="3" t="s">
        <v>2</v>
      </c>
      <c r="E4" s="4" t="s">
        <v>12</v>
      </c>
      <c r="F4" s="4" t="s">
        <v>13</v>
      </c>
      <c r="G4" s="2" t="s">
        <v>20</v>
      </c>
      <c r="H4" s="2" t="s">
        <v>21</v>
      </c>
      <c r="I4" s="2" t="s">
        <v>22</v>
      </c>
      <c r="J4" s="2" t="s">
        <v>23</v>
      </c>
      <c r="K4" s="2" t="s">
        <v>24</v>
      </c>
      <c r="L4" s="18"/>
    </row>
    <row r="5" spans="1:12" ht="16.5">
      <c r="A5" s="2" t="s">
        <v>49</v>
      </c>
      <c r="B5" s="35">
        <v>97.54</v>
      </c>
      <c r="C5" s="35">
        <v>202.57</v>
      </c>
      <c r="D5" s="35">
        <v>300.33999999999997</v>
      </c>
      <c r="E5" s="36">
        <v>397.86</v>
      </c>
      <c r="F5" s="36">
        <v>489.92</v>
      </c>
      <c r="G5" s="36"/>
      <c r="H5" s="36"/>
      <c r="I5" s="36"/>
      <c r="J5" s="36"/>
      <c r="K5" s="36"/>
      <c r="L5" s="18"/>
    </row>
    <row r="6" spans="1:12" ht="16.5">
      <c r="A6" s="2" t="s">
        <v>50</v>
      </c>
      <c r="B6" s="35">
        <v>1.23</v>
      </c>
      <c r="C6" s="35">
        <v>1.37</v>
      </c>
      <c r="D6" s="35">
        <v>1.49</v>
      </c>
      <c r="E6" s="36">
        <v>1.57</v>
      </c>
      <c r="F6" s="36">
        <v>1.94</v>
      </c>
      <c r="G6" s="36"/>
      <c r="H6" s="36"/>
      <c r="I6" s="36"/>
      <c r="J6" s="36"/>
      <c r="K6" s="36"/>
      <c r="L6" s="18"/>
    </row>
    <row r="7" spans="1:12" ht="16.5">
      <c r="A7" s="2" t="s">
        <v>9</v>
      </c>
      <c r="B7" s="37">
        <f>B6/B5</f>
        <v>1.2610211195407011E-2</v>
      </c>
      <c r="C7" s="37">
        <f>C6/C5</f>
        <v>6.7630942390284844E-3</v>
      </c>
      <c r="D7" s="37">
        <f>D6/D5</f>
        <v>4.9610441499633754E-3</v>
      </c>
      <c r="E7" s="37">
        <f t="shared" ref="E7:K7" si="0">IF(E5="","",E6/E5)</f>
        <v>3.9461116975820637E-3</v>
      </c>
      <c r="F7" s="37">
        <f t="shared" si="0"/>
        <v>3.9598301763553228E-3</v>
      </c>
      <c r="G7" s="37" t="str">
        <f t="shared" si="0"/>
        <v/>
      </c>
      <c r="H7" s="37" t="str">
        <f t="shared" si="0"/>
        <v/>
      </c>
      <c r="I7" s="37" t="str">
        <f t="shared" si="0"/>
        <v/>
      </c>
      <c r="J7" s="37" t="str">
        <f t="shared" si="0"/>
        <v/>
      </c>
      <c r="K7" s="37" t="str">
        <f t="shared" si="0"/>
        <v/>
      </c>
      <c r="L7" s="18"/>
    </row>
    <row r="8" spans="1:12" ht="6" customHeight="1">
      <c r="A8" s="19"/>
      <c r="B8" s="20"/>
      <c r="C8" s="20"/>
      <c r="D8" s="20"/>
      <c r="E8" s="20"/>
      <c r="F8" s="20"/>
      <c r="G8" s="20"/>
      <c r="H8" s="20"/>
      <c r="I8" s="20"/>
      <c r="J8" s="20"/>
      <c r="K8" s="20"/>
      <c r="L8" s="18"/>
    </row>
    <row r="9" spans="1:12" ht="6" customHeight="1"/>
    <row r="10" spans="1:12">
      <c r="A10" s="28" t="s">
        <v>15</v>
      </c>
      <c r="B10" s="29"/>
      <c r="C10" s="29"/>
      <c r="D10" s="29"/>
      <c r="E10" s="29"/>
      <c r="F10" s="29"/>
      <c r="G10" s="29"/>
      <c r="H10" s="29"/>
      <c r="I10" s="29"/>
      <c r="J10" s="29"/>
      <c r="K10" s="29"/>
      <c r="L10" s="29"/>
    </row>
    <row r="11" spans="1:12">
      <c r="A11" s="2"/>
      <c r="B11" s="3" t="s">
        <v>0</v>
      </c>
      <c r="C11" s="3" t="s">
        <v>1</v>
      </c>
      <c r="D11" s="3" t="s">
        <v>2</v>
      </c>
      <c r="E11" s="4" t="s">
        <v>12</v>
      </c>
      <c r="F11" s="4" t="s">
        <v>13</v>
      </c>
      <c r="G11" s="2" t="s">
        <v>20</v>
      </c>
      <c r="H11" s="2" t="s">
        <v>21</v>
      </c>
      <c r="I11" s="2" t="s">
        <v>22</v>
      </c>
      <c r="J11" s="2" t="s">
        <v>23</v>
      </c>
      <c r="K11" s="2" t="s">
        <v>24</v>
      </c>
      <c r="L11" s="29"/>
    </row>
    <row r="12" spans="1:12">
      <c r="A12" s="2" t="s">
        <v>16</v>
      </c>
      <c r="B12" s="6">
        <v>99231</v>
      </c>
      <c r="C12" s="6">
        <v>202578</v>
      </c>
      <c r="D12" s="6">
        <v>303633</v>
      </c>
      <c r="E12" s="8">
        <v>395963</v>
      </c>
      <c r="F12" s="8">
        <v>492477</v>
      </c>
      <c r="G12" s="8"/>
      <c r="H12" s="8"/>
      <c r="I12" s="8"/>
      <c r="J12" s="8"/>
      <c r="K12" s="8"/>
      <c r="L12" s="29"/>
    </row>
    <row r="13" spans="1:12">
      <c r="A13" s="2" t="s">
        <v>17</v>
      </c>
      <c r="B13" s="6">
        <v>97593</v>
      </c>
      <c r="C13" s="6">
        <v>200711</v>
      </c>
      <c r="D13" s="6">
        <v>302568</v>
      </c>
      <c r="E13" s="8">
        <v>397198</v>
      </c>
      <c r="F13" s="8">
        <v>494499</v>
      </c>
      <c r="G13" s="8"/>
      <c r="H13" s="8"/>
      <c r="I13" s="8"/>
      <c r="J13" s="8"/>
      <c r="K13" s="8"/>
      <c r="L13" s="29"/>
    </row>
    <row r="14" spans="1:12">
      <c r="A14" s="2" t="s">
        <v>18</v>
      </c>
      <c r="B14" s="8">
        <v>98998</v>
      </c>
      <c r="C14" s="8">
        <v>204055</v>
      </c>
      <c r="D14" s="8">
        <v>304219</v>
      </c>
      <c r="E14" s="8">
        <v>398396</v>
      </c>
      <c r="F14" s="8">
        <v>495222</v>
      </c>
      <c r="G14" s="8"/>
      <c r="H14" s="8"/>
      <c r="I14" s="8"/>
      <c r="J14" s="8"/>
      <c r="K14" s="8"/>
      <c r="L14" s="29"/>
    </row>
    <row r="15" spans="1:12">
      <c r="A15" s="2" t="s">
        <v>19</v>
      </c>
      <c r="B15" s="8">
        <v>96296</v>
      </c>
      <c r="C15" s="8">
        <v>203194</v>
      </c>
      <c r="D15" s="8">
        <v>301111</v>
      </c>
      <c r="E15" s="8">
        <v>394122</v>
      </c>
      <c r="F15" s="8">
        <v>491024</v>
      </c>
      <c r="G15" s="8"/>
      <c r="H15" s="8"/>
      <c r="I15" s="8"/>
      <c r="J15" s="8"/>
      <c r="K15" s="8"/>
      <c r="L15" s="29"/>
    </row>
    <row r="16" spans="1:12">
      <c r="A16" s="2" t="s">
        <v>43</v>
      </c>
      <c r="B16" s="8"/>
      <c r="C16" s="8"/>
      <c r="D16" s="8"/>
      <c r="E16" s="8"/>
      <c r="F16" s="8"/>
      <c r="G16" s="8"/>
      <c r="H16" s="8"/>
      <c r="I16" s="8"/>
      <c r="J16" s="8"/>
      <c r="K16" s="8"/>
      <c r="L16" s="29"/>
    </row>
    <row r="17" spans="1:12">
      <c r="A17" s="2" t="s">
        <v>44</v>
      </c>
      <c r="B17" s="8"/>
      <c r="C17" s="8"/>
      <c r="D17" s="8"/>
      <c r="E17" s="8"/>
      <c r="F17" s="8"/>
      <c r="G17" s="8"/>
      <c r="H17" s="8"/>
      <c r="I17" s="8"/>
      <c r="J17" s="8"/>
      <c r="K17" s="8"/>
      <c r="L17" s="29"/>
    </row>
    <row r="18" spans="1:12">
      <c r="A18" s="2" t="s">
        <v>45</v>
      </c>
      <c r="B18" s="8"/>
      <c r="C18" s="8"/>
      <c r="D18" s="8"/>
      <c r="E18" s="8"/>
      <c r="F18" s="8"/>
      <c r="G18" s="8"/>
      <c r="H18" s="8"/>
      <c r="I18" s="8"/>
      <c r="J18" s="8"/>
      <c r="K18" s="8"/>
      <c r="L18" s="29"/>
    </row>
    <row r="19" spans="1:12">
      <c r="A19" s="2" t="s">
        <v>46</v>
      </c>
      <c r="B19" s="8"/>
      <c r="C19" s="8"/>
      <c r="D19" s="8"/>
      <c r="E19" s="8"/>
      <c r="F19" s="8"/>
      <c r="G19" s="8"/>
      <c r="H19" s="8"/>
      <c r="I19" s="8"/>
      <c r="J19" s="8"/>
      <c r="K19" s="8"/>
      <c r="L19" s="29"/>
    </row>
    <row r="20" spans="1:12">
      <c r="A20" s="2" t="s">
        <v>47</v>
      </c>
      <c r="B20" s="8"/>
      <c r="C20" s="8"/>
      <c r="D20" s="8"/>
      <c r="E20" s="8"/>
      <c r="F20" s="8"/>
      <c r="G20" s="8"/>
      <c r="H20" s="8"/>
      <c r="I20" s="8"/>
      <c r="J20" s="8"/>
      <c r="K20" s="8"/>
      <c r="L20" s="29"/>
    </row>
    <row r="21" spans="1:12">
      <c r="A21" s="2" t="s">
        <v>48</v>
      </c>
      <c r="B21" s="8"/>
      <c r="C21" s="8"/>
      <c r="D21" s="8"/>
      <c r="E21" s="8"/>
      <c r="F21" s="8"/>
      <c r="G21" s="8"/>
      <c r="H21" s="8"/>
      <c r="I21" s="8"/>
      <c r="J21" s="8"/>
      <c r="K21" s="8"/>
      <c r="L21" s="29"/>
    </row>
    <row r="22" spans="1:12" ht="16.5">
      <c r="A22" s="2" t="s">
        <v>53</v>
      </c>
      <c r="B22" s="2">
        <f>AVERAGE(B12:B21)</f>
        <v>98029.5</v>
      </c>
      <c r="C22" s="2">
        <f>AVERAGE(C12:C21)</f>
        <v>202634.5</v>
      </c>
      <c r="D22" s="2">
        <f>AVERAGE(D12:D21)</f>
        <v>302882.75</v>
      </c>
      <c r="E22" s="2">
        <f>IF(E12="","",AVERAGE(E12:E21))</f>
        <v>396419.75</v>
      </c>
      <c r="F22" s="2">
        <f t="shared" ref="F22:K22" si="1">IF(F12="","",AVERAGE(F12:F21))</f>
        <v>493305.5</v>
      </c>
      <c r="G22" s="2" t="str">
        <f t="shared" si="1"/>
        <v/>
      </c>
      <c r="H22" s="2" t="str">
        <f t="shared" si="1"/>
        <v/>
      </c>
      <c r="I22" s="2" t="str">
        <f t="shared" si="1"/>
        <v/>
      </c>
      <c r="J22" s="2" t="str">
        <f t="shared" si="1"/>
        <v/>
      </c>
      <c r="K22" s="2" t="str">
        <f t="shared" si="1"/>
        <v/>
      </c>
      <c r="L22" s="29"/>
    </row>
    <row r="23" spans="1:12">
      <c r="A23" s="7" t="s">
        <v>4</v>
      </c>
      <c r="B23" s="2">
        <f>STDEV(B12:B21)</f>
        <v>1363.4697160797766</v>
      </c>
      <c r="C23" s="2">
        <f t="shared" ref="C23:D23" si="2">STDEV(C12:C21)</f>
        <v>1418.2036760164835</v>
      </c>
      <c r="D23" s="2">
        <f t="shared" si="2"/>
        <v>1364.6250706085291</v>
      </c>
      <c r="E23" s="2">
        <f>IF(E12="","",STDEV(E12:E21))</f>
        <v>1825.6973781726988</v>
      </c>
      <c r="F23" s="2">
        <f t="shared" ref="F23:K23" si="3">IF(F12="","",STDEV(F12:F21))</f>
        <v>1913.9025576031815</v>
      </c>
      <c r="G23" s="2" t="str">
        <f t="shared" si="3"/>
        <v/>
      </c>
      <c r="H23" s="2" t="str">
        <f t="shared" si="3"/>
        <v/>
      </c>
      <c r="I23" s="2" t="str">
        <f t="shared" si="3"/>
        <v/>
      </c>
      <c r="J23" s="2" t="str">
        <f t="shared" si="3"/>
        <v/>
      </c>
      <c r="K23" s="2" t="str">
        <f t="shared" si="3"/>
        <v/>
      </c>
      <c r="L23" s="29"/>
    </row>
    <row r="24" spans="1:12" ht="16.5">
      <c r="A24" s="7" t="s">
        <v>52</v>
      </c>
      <c r="B24" s="2">
        <f>B23/SQRT(COUNT(B12:B21))</f>
        <v>681.73485803988831</v>
      </c>
      <c r="C24" s="2">
        <f t="shared" ref="C24:D24" si="4">C23/SQRT(COUNT(C12:C21))</f>
        <v>709.10183800824177</v>
      </c>
      <c r="D24" s="2">
        <f t="shared" si="4"/>
        <v>682.31253530426454</v>
      </c>
      <c r="E24" s="2">
        <f>IF(E12="","",E23/SQRT(COUNT(E12:E21)))</f>
        <v>912.8486890863494</v>
      </c>
      <c r="F24" s="2">
        <f t="shared" ref="F24:K24" si="5">IF(F12="","",F23/SQRT(COUNT(F12:F21)))</f>
        <v>956.95127880159077</v>
      </c>
      <c r="G24" s="2" t="str">
        <f t="shared" si="5"/>
        <v/>
      </c>
      <c r="H24" s="2" t="str">
        <f t="shared" si="5"/>
        <v/>
      </c>
      <c r="I24" s="2" t="str">
        <f t="shared" si="5"/>
        <v/>
      </c>
      <c r="J24" s="2" t="str">
        <f t="shared" si="5"/>
        <v/>
      </c>
      <c r="K24" s="2" t="str">
        <f t="shared" si="5"/>
        <v/>
      </c>
      <c r="L24" s="29"/>
    </row>
    <row r="25" spans="1:12" ht="16.5">
      <c r="A25" s="7" t="s">
        <v>51</v>
      </c>
      <c r="B25" s="2">
        <f>B24/B22</f>
        <v>6.9543847315337555E-3</v>
      </c>
      <c r="C25" s="2">
        <f t="shared" ref="C25:D25" si="6">C24/C22</f>
        <v>3.499413170058612E-3</v>
      </c>
      <c r="D25" s="2">
        <f t="shared" si="6"/>
        <v>2.2527282762199712E-3</v>
      </c>
      <c r="E25" s="2">
        <f>IF(E12="","",E24/E22)</f>
        <v>2.3027326188625806E-3</v>
      </c>
      <c r="F25" s="2">
        <f t="shared" ref="F25:K25" si="7">IF(F12="","",F24/F22)</f>
        <v>1.9398755513603452E-3</v>
      </c>
      <c r="G25" s="2" t="str">
        <f t="shared" si="7"/>
        <v/>
      </c>
      <c r="H25" s="2" t="str">
        <f t="shared" si="7"/>
        <v/>
      </c>
      <c r="I25" s="2" t="str">
        <f t="shared" si="7"/>
        <v/>
      </c>
      <c r="J25" s="2" t="str">
        <f t="shared" si="7"/>
        <v/>
      </c>
      <c r="K25" s="2" t="str">
        <f t="shared" si="7"/>
        <v/>
      </c>
      <c r="L25" s="29"/>
    </row>
    <row r="26" spans="1:12" ht="6" customHeight="1">
      <c r="A26" s="30"/>
      <c r="B26" s="30"/>
      <c r="C26" s="30"/>
      <c r="D26" s="30"/>
      <c r="E26" s="30"/>
      <c r="F26" s="30"/>
      <c r="G26" s="30"/>
      <c r="H26" s="30"/>
      <c r="I26" s="30"/>
      <c r="J26" s="30"/>
      <c r="K26" s="30"/>
      <c r="L26" s="29"/>
    </row>
    <row r="27" spans="1:12" ht="6" customHeight="1"/>
    <row r="28" spans="1:12">
      <c r="A28" s="23" t="s">
        <v>28</v>
      </c>
      <c r="B28" s="24"/>
      <c r="C28" s="24"/>
      <c r="D28" s="47"/>
      <c r="E28" s="47"/>
      <c r="F28" s="47"/>
    </row>
    <row r="29" spans="1:12" ht="16.5" customHeight="1">
      <c r="A29" s="11" t="s">
        <v>29</v>
      </c>
      <c r="B29" s="2">
        <f>(N60*N58-N57*N59)/(N56*N60-N57^2)</f>
        <v>-259.52538264624189</v>
      </c>
      <c r="C29" s="24"/>
      <c r="D29" s="47"/>
      <c r="E29" s="47"/>
      <c r="F29" s="47"/>
    </row>
    <row r="30" spans="1:12" ht="16.5" customHeight="1">
      <c r="A30" s="11" t="s">
        <v>8</v>
      </c>
      <c r="B30" s="2">
        <f>(N56*N59-N57*N58)/(N56*N60-N57^2)</f>
        <v>1004.2598435142636</v>
      </c>
      <c r="C30" s="24"/>
      <c r="D30" s="47"/>
      <c r="E30" s="47"/>
      <c r="F30" s="47"/>
    </row>
    <row r="31" spans="1:12" ht="16.5">
      <c r="A31" s="12" t="s">
        <v>30</v>
      </c>
      <c r="B31" s="2">
        <f>SQRT((N56*N61-N58^2-((N56*N59-N57*N58)^2/(N56*N60-N57^2)))*N60/(N56*(N56-2)*(N56*N60-N57^2)))</f>
        <v>2239.9569395537346</v>
      </c>
      <c r="C31" s="24"/>
      <c r="D31" s="47"/>
      <c r="E31" s="47"/>
      <c r="F31" s="47"/>
    </row>
    <row r="32" spans="1:12" ht="16.5">
      <c r="A32" s="12" t="s">
        <v>31</v>
      </c>
      <c r="B32" s="2">
        <f>SQRT((N56*N61-N58^2-((N56*N59-N57*N58)^2)/(N56*N60-N57^2))/((N56-2)*(N56*N60-N57^2)))</f>
        <v>6.8218680577807351</v>
      </c>
      <c r="C32" s="24"/>
      <c r="D32" s="47"/>
      <c r="E32" s="47"/>
      <c r="F32" s="47"/>
    </row>
    <row r="33" spans="1:12" ht="6" customHeight="1">
      <c r="A33" s="25"/>
      <c r="B33" s="26"/>
      <c r="C33" s="24"/>
      <c r="D33" s="47"/>
      <c r="E33" s="47"/>
      <c r="F33" s="47"/>
    </row>
    <row r="34" spans="1:12" ht="6" customHeight="1">
      <c r="A34" s="10"/>
    </row>
    <row r="35" spans="1:12">
      <c r="A35" s="31" t="s">
        <v>32</v>
      </c>
      <c r="B35" s="21"/>
      <c r="C35" s="21"/>
    </row>
    <row r="36" spans="1:12" ht="14.25" thickBot="1">
      <c r="A36" s="12"/>
      <c r="B36" s="2" t="s">
        <v>10</v>
      </c>
      <c r="C36" s="21"/>
    </row>
    <row r="37" spans="1:12">
      <c r="A37" s="2" t="s">
        <v>16</v>
      </c>
      <c r="B37" s="6">
        <v>182495</v>
      </c>
      <c r="C37" s="21"/>
      <c r="E37" s="38"/>
      <c r="F37" s="39" t="s">
        <v>33</v>
      </c>
      <c r="G37" s="40"/>
      <c r="H37" s="40"/>
      <c r="I37" s="40"/>
      <c r="J37" s="40"/>
      <c r="K37" s="40"/>
      <c r="L37" s="41"/>
    </row>
    <row r="38" spans="1:12">
      <c r="A38" s="2" t="s">
        <v>17</v>
      </c>
      <c r="B38" s="6">
        <v>181967</v>
      </c>
      <c r="C38" s="21"/>
      <c r="E38" s="42"/>
      <c r="F38" s="51" t="s">
        <v>54</v>
      </c>
      <c r="G38" s="51"/>
      <c r="H38" s="51"/>
      <c r="I38" s="51"/>
      <c r="J38" s="52"/>
      <c r="K38" s="2">
        <f>B64</f>
        <v>181.35871563409717</v>
      </c>
      <c r="L38" s="43"/>
    </row>
    <row r="39" spans="1:12">
      <c r="A39" s="2" t="s">
        <v>18</v>
      </c>
      <c r="B39" s="8">
        <v>183381</v>
      </c>
      <c r="C39" s="21"/>
      <c r="E39" s="42"/>
      <c r="F39" s="51" t="s">
        <v>38</v>
      </c>
      <c r="G39" s="51"/>
      <c r="H39" s="51"/>
      <c r="I39" s="51"/>
      <c r="J39" s="52"/>
      <c r="K39" s="2">
        <f>B73</f>
        <v>3.1010172912302321</v>
      </c>
      <c r="L39" s="43"/>
    </row>
    <row r="40" spans="1:12">
      <c r="A40" s="2" t="s">
        <v>19</v>
      </c>
      <c r="B40" s="8">
        <v>179644</v>
      </c>
      <c r="C40" s="21"/>
      <c r="E40" s="42"/>
      <c r="F40" s="51" t="s">
        <v>37</v>
      </c>
      <c r="G40" s="51"/>
      <c r="H40" s="51"/>
      <c r="I40" s="51"/>
      <c r="J40" s="52"/>
      <c r="K40" s="2">
        <f>K39*2</f>
        <v>6.2020345824604641</v>
      </c>
      <c r="L40" s="43"/>
    </row>
    <row r="41" spans="1:12" ht="14.25" thickBot="1">
      <c r="A41" s="2" t="s">
        <v>43</v>
      </c>
      <c r="B41" s="8"/>
      <c r="C41" s="21"/>
      <c r="E41" s="44"/>
      <c r="F41" s="45"/>
      <c r="G41" s="45"/>
      <c r="H41" s="45"/>
      <c r="I41" s="45"/>
      <c r="J41" s="45"/>
      <c r="K41" s="45"/>
      <c r="L41" s="46"/>
    </row>
    <row r="42" spans="1:12">
      <c r="A42" s="2" t="s">
        <v>44</v>
      </c>
      <c r="B42" s="8"/>
      <c r="C42" s="21"/>
    </row>
    <row r="43" spans="1:12">
      <c r="A43" s="2" t="s">
        <v>45</v>
      </c>
      <c r="B43" s="8"/>
      <c r="C43" s="21"/>
    </row>
    <row r="44" spans="1:12">
      <c r="A44" s="2" t="s">
        <v>46</v>
      </c>
      <c r="B44" s="8"/>
      <c r="C44" s="21"/>
    </row>
    <row r="45" spans="1:12">
      <c r="A45" s="2" t="s">
        <v>47</v>
      </c>
      <c r="B45" s="8"/>
      <c r="C45" s="21"/>
    </row>
    <row r="46" spans="1:12">
      <c r="A46" s="2" t="s">
        <v>48</v>
      </c>
      <c r="B46" s="8"/>
      <c r="C46" s="21"/>
    </row>
    <row r="47" spans="1:12">
      <c r="A47" s="15" t="s">
        <v>72</v>
      </c>
      <c r="B47" s="2">
        <f>AVERAGE(B37:B46)</f>
        <v>181871.75</v>
      </c>
      <c r="C47" s="21"/>
    </row>
    <row r="48" spans="1:12">
      <c r="A48" s="15" t="s">
        <v>4</v>
      </c>
      <c r="B48" s="2">
        <f>STDEV(B37:B46)</f>
        <v>1595.6418510012409</v>
      </c>
      <c r="C48" s="21"/>
    </row>
    <row r="49" spans="1:14" ht="6" customHeight="1">
      <c r="A49" s="32"/>
      <c r="B49" s="22"/>
      <c r="C49" s="21"/>
    </row>
    <row r="50" spans="1:14">
      <c r="A50" s="14"/>
    </row>
    <row r="51" spans="1:14">
      <c r="A51" s="14"/>
    </row>
    <row r="52" spans="1:14">
      <c r="A52" s="14"/>
    </row>
    <row r="53" spans="1:14" ht="6" customHeight="1"/>
    <row r="54" spans="1:14">
      <c r="A54" s="5" t="s">
        <v>25</v>
      </c>
    </row>
    <row r="55" spans="1:14">
      <c r="A55" s="9" t="s">
        <v>35</v>
      </c>
    </row>
    <row r="56" spans="1:14">
      <c r="A56" s="2"/>
      <c r="B56" s="3" t="s">
        <v>0</v>
      </c>
      <c r="C56" s="3" t="s">
        <v>1</v>
      </c>
      <c r="D56" s="3" t="s">
        <v>2</v>
      </c>
      <c r="E56" s="4" t="s">
        <v>12</v>
      </c>
      <c r="F56" s="4" t="s">
        <v>13</v>
      </c>
      <c r="G56" s="2" t="s">
        <v>20</v>
      </c>
      <c r="H56" s="2" t="s">
        <v>21</v>
      </c>
      <c r="I56" s="2" t="s">
        <v>22</v>
      </c>
      <c r="J56" s="2" t="s">
        <v>23</v>
      </c>
      <c r="K56" s="2" t="s">
        <v>24</v>
      </c>
      <c r="M56" s="49" t="s">
        <v>27</v>
      </c>
      <c r="N56" s="2">
        <f>COUNT(B5:K5)</f>
        <v>5</v>
      </c>
    </row>
    <row r="57" spans="1:14">
      <c r="A57" s="48" t="s">
        <v>5</v>
      </c>
      <c r="B57" s="13">
        <f>B5</f>
        <v>97.54</v>
      </c>
      <c r="C57" s="13">
        <f>C5</f>
        <v>202.57</v>
      </c>
      <c r="D57" s="13">
        <f>D5</f>
        <v>300.33999999999997</v>
      </c>
      <c r="E57" s="13">
        <f t="shared" ref="E57:K57" si="8">IF(E5="","",E5)</f>
        <v>397.86</v>
      </c>
      <c r="F57" s="13">
        <f t="shared" si="8"/>
        <v>489.92</v>
      </c>
      <c r="G57" s="13" t="str">
        <f t="shared" si="8"/>
        <v/>
      </c>
      <c r="H57" s="13" t="str">
        <f t="shared" si="8"/>
        <v/>
      </c>
      <c r="I57" s="13" t="str">
        <f t="shared" si="8"/>
        <v/>
      </c>
      <c r="J57" s="13" t="str">
        <f t="shared" si="8"/>
        <v/>
      </c>
      <c r="K57" s="13" t="str">
        <f t="shared" si="8"/>
        <v/>
      </c>
      <c r="M57" s="2" t="s">
        <v>60</v>
      </c>
      <c r="N57" s="13">
        <f>SUM(B57:K57)</f>
        <v>1488.23</v>
      </c>
    </row>
    <row r="58" spans="1:14">
      <c r="A58" s="48" t="s">
        <v>26</v>
      </c>
      <c r="B58" s="13">
        <f>B22</f>
        <v>98029.5</v>
      </c>
      <c r="C58" s="13">
        <f>C22</f>
        <v>202634.5</v>
      </c>
      <c r="D58" s="13">
        <f>D22</f>
        <v>302882.75</v>
      </c>
      <c r="E58" s="13">
        <f t="shared" ref="E58:K58" si="9">IF(E22="","",E22)</f>
        <v>396419.75</v>
      </c>
      <c r="F58" s="13">
        <f t="shared" si="9"/>
        <v>493305.5</v>
      </c>
      <c r="G58" s="13" t="str">
        <f t="shared" si="9"/>
        <v/>
      </c>
      <c r="H58" s="13" t="str">
        <f t="shared" si="9"/>
        <v/>
      </c>
      <c r="I58" s="13" t="str">
        <f t="shared" si="9"/>
        <v/>
      </c>
      <c r="J58" s="13" t="str">
        <f t="shared" si="9"/>
        <v/>
      </c>
      <c r="K58" s="13" t="str">
        <f t="shared" si="9"/>
        <v/>
      </c>
      <c r="M58" s="2" t="s">
        <v>61</v>
      </c>
      <c r="N58" s="13">
        <f>SUM(B58:K58)</f>
        <v>1493272</v>
      </c>
    </row>
    <row r="59" spans="1:14">
      <c r="A59" s="48" t="s">
        <v>6</v>
      </c>
      <c r="B59" s="13">
        <f>B57*B58</f>
        <v>9561797.4299999997</v>
      </c>
      <c r="C59" s="13">
        <f>C57*C58</f>
        <v>41047670.664999999</v>
      </c>
      <c r="D59" s="13">
        <f>D57*D58</f>
        <v>90967805.13499999</v>
      </c>
      <c r="E59" s="13">
        <f>IF(E57="","",E57*E58)</f>
        <v>157719561.73500001</v>
      </c>
      <c r="F59" s="13">
        <f t="shared" ref="F59:K59" si="10">IF(F57="","",F57*F58)</f>
        <v>241680230.56</v>
      </c>
      <c r="G59" s="13" t="str">
        <f t="shared" si="10"/>
        <v/>
      </c>
      <c r="H59" s="13" t="str">
        <f t="shared" si="10"/>
        <v/>
      </c>
      <c r="I59" s="13" t="str">
        <f t="shared" si="10"/>
        <v/>
      </c>
      <c r="J59" s="13" t="str">
        <f t="shared" si="10"/>
        <v/>
      </c>
      <c r="K59" s="13" t="str">
        <f t="shared" si="10"/>
        <v/>
      </c>
      <c r="M59" s="2" t="s">
        <v>59</v>
      </c>
      <c r="N59" s="13">
        <f>SUM(B59:K59)</f>
        <v>540977065.5250001</v>
      </c>
    </row>
    <row r="60" spans="1:14" ht="15.75">
      <c r="A60" s="2" t="s">
        <v>73</v>
      </c>
      <c r="B60" s="13">
        <f t="shared" ref="B60:D61" si="11">B57*B57</f>
        <v>9514.0516000000007</v>
      </c>
      <c r="C60" s="13">
        <f t="shared" si="11"/>
        <v>41034.604899999998</v>
      </c>
      <c r="D60" s="13">
        <f t="shared" si="11"/>
        <v>90204.11559999999</v>
      </c>
      <c r="E60" s="13">
        <f>IF(E57="","",E57*E57)</f>
        <v>158292.5796</v>
      </c>
      <c r="F60" s="13">
        <f t="shared" ref="F60:K61" si="12">IF(F57="","",F57*F57)</f>
        <v>240021.60640000002</v>
      </c>
      <c r="G60" s="13" t="str">
        <f t="shared" si="12"/>
        <v/>
      </c>
      <c r="H60" s="13" t="str">
        <f t="shared" si="12"/>
        <v/>
      </c>
      <c r="I60" s="13" t="str">
        <f t="shared" si="12"/>
        <v/>
      </c>
      <c r="J60" s="13" t="str">
        <f t="shared" si="12"/>
        <v/>
      </c>
      <c r="K60" s="13" t="str">
        <f t="shared" si="12"/>
        <v/>
      </c>
      <c r="M60" s="2" t="s">
        <v>57</v>
      </c>
      <c r="N60" s="13">
        <f>SUM(B60:K60)</f>
        <v>539066.95810000005</v>
      </c>
    </row>
    <row r="61" spans="1:14" ht="15.75">
      <c r="A61" s="2" t="s">
        <v>74</v>
      </c>
      <c r="B61" s="13">
        <f t="shared" si="11"/>
        <v>9609782870.25</v>
      </c>
      <c r="C61" s="13">
        <f t="shared" si="11"/>
        <v>41060740590.25</v>
      </c>
      <c r="D61" s="13">
        <f t="shared" si="11"/>
        <v>91737960247.5625</v>
      </c>
      <c r="E61" s="13">
        <f>IF(E58="","",E58*E58)</f>
        <v>157148618190.0625</v>
      </c>
      <c r="F61" s="13">
        <f t="shared" si="12"/>
        <v>243350316330.25</v>
      </c>
      <c r="G61" s="13" t="str">
        <f t="shared" si="12"/>
        <v/>
      </c>
      <c r="H61" s="13" t="str">
        <f t="shared" si="12"/>
        <v/>
      </c>
      <c r="I61" s="13" t="str">
        <f t="shared" si="12"/>
        <v/>
      </c>
      <c r="J61" s="13" t="str">
        <f t="shared" si="12"/>
        <v/>
      </c>
      <c r="K61" s="13" t="str">
        <f t="shared" si="12"/>
        <v/>
      </c>
      <c r="M61" s="2" t="s">
        <v>58</v>
      </c>
      <c r="N61" s="13">
        <f>SUM(B61:K61)</f>
        <v>542907418228.375</v>
      </c>
    </row>
    <row r="62" spans="1:14" ht="6" customHeight="1">
      <c r="A62" s="1"/>
      <c r="B62" s="1"/>
      <c r="C62" s="1"/>
      <c r="D62" s="1"/>
      <c r="E62" s="1"/>
      <c r="F62" s="1"/>
      <c r="G62" s="1"/>
      <c r="H62" s="1"/>
      <c r="I62" s="1"/>
      <c r="J62" s="1"/>
      <c r="K62" s="1"/>
      <c r="M62" s="1"/>
      <c r="N62" s="33"/>
    </row>
    <row r="63" spans="1:14">
      <c r="A63" s="34" t="s">
        <v>36</v>
      </c>
    </row>
    <row r="64" spans="1:14">
      <c r="A64" s="48" t="s">
        <v>11</v>
      </c>
      <c r="B64" s="2">
        <f>(B65-B66)/B67</f>
        <v>181.35871563409717</v>
      </c>
      <c r="C64" s="2" t="s">
        <v>65</v>
      </c>
      <c r="D64" s="2">
        <f>SQRT(SUMSQ(G65:G67))</f>
        <v>1.6719290202840897</v>
      </c>
      <c r="F64" s="2" t="s">
        <v>69</v>
      </c>
      <c r="G64" s="50" t="s">
        <v>70</v>
      </c>
    </row>
    <row r="65" spans="1:7">
      <c r="A65" s="48" t="s">
        <v>34</v>
      </c>
      <c r="B65" s="2">
        <f>B47</f>
        <v>181871.75</v>
      </c>
      <c r="C65" s="2" t="s">
        <v>66</v>
      </c>
      <c r="D65" s="2">
        <f>B48/SQRT(COUNT(B37:B46))</f>
        <v>797.82092550062043</v>
      </c>
      <c r="F65" s="2">
        <f>1/B67</f>
        <v>9.9575822578013592E-4</v>
      </c>
      <c r="G65" s="2">
        <f>F65*D65</f>
        <v>0.79443674926676378</v>
      </c>
    </row>
    <row r="66" spans="1:7">
      <c r="A66" s="48" t="s">
        <v>7</v>
      </c>
      <c r="B66" s="2">
        <f>B29</f>
        <v>-259.52538264624189</v>
      </c>
      <c r="C66" s="2" t="s">
        <v>67</v>
      </c>
      <c r="D66" s="2">
        <f>B31/SQRT(3)</f>
        <v>1293.239742024519</v>
      </c>
      <c r="F66" s="2">
        <f>-1/B67</f>
        <v>-9.9575822578013592E-4</v>
      </c>
      <c r="G66" s="2">
        <f>F66*D66</f>
        <v>-1.2877541110266957</v>
      </c>
    </row>
    <row r="67" spans="1:7">
      <c r="A67" s="48" t="s">
        <v>8</v>
      </c>
      <c r="B67" s="2">
        <f>B30</f>
        <v>1004.2598435142636</v>
      </c>
      <c r="C67" s="2" t="s">
        <v>68</v>
      </c>
      <c r="D67" s="2">
        <f>B32/SQRT(3)</f>
        <v>3.9386073595358173</v>
      </c>
      <c r="F67" s="2">
        <f>-(B65-B66)/B67^2</f>
        <v>-0.18058943290957277</v>
      </c>
      <c r="G67" s="2">
        <f>F67*D67</f>
        <v>-0.7112708695120431</v>
      </c>
    </row>
    <row r="68" spans="1:7" ht="6" customHeight="1"/>
    <row r="69" spans="1:7" ht="16.5">
      <c r="A69" s="2" t="s">
        <v>63</v>
      </c>
      <c r="B69" s="2">
        <f>D64/B64</f>
        <v>9.2189063781048918E-3</v>
      </c>
    </row>
    <row r="70" spans="1:7" ht="16.5">
      <c r="A70" s="2" t="s">
        <v>64</v>
      </c>
      <c r="B70" s="13">
        <f>MAX(B7:K7)</f>
        <v>1.2610211195407011E-2</v>
      </c>
    </row>
    <row r="71" spans="1:7" ht="16.5">
      <c r="A71" s="2" t="s">
        <v>71</v>
      </c>
      <c r="B71" s="13">
        <f>MAX(B25:K25)</f>
        <v>6.9543847315337555E-3</v>
      </c>
    </row>
    <row r="72" spans="1:7" ht="16.5">
      <c r="A72" s="48" t="s">
        <v>62</v>
      </c>
      <c r="B72" s="2">
        <f>SQRT(SUMSQ(B69:B71))</f>
        <v>1.7098804876225157E-2</v>
      </c>
    </row>
    <row r="73" spans="1:7">
      <c r="A73" s="48" t="s">
        <v>40</v>
      </c>
      <c r="B73" s="2">
        <f>B64*B72</f>
        <v>3.1010172912302321</v>
      </c>
    </row>
  </sheetData>
  <mergeCells count="3">
    <mergeCell ref="F38:J38"/>
    <mergeCell ref="F39:J39"/>
    <mergeCell ref="F40:J40"/>
  </mergeCells>
  <phoneticPr fontId="1"/>
  <pageMargins left="0.74803149606299213" right="0.74803149606299213" top="0.98425196850393704" bottom="0.98425196850393704" header="0.51181102362204722" footer="0.51181102362204722"/>
  <pageSetup paperSize="9" scale="80" fitToHeight="0"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N69"/>
  <sheetViews>
    <sheetView zoomScale="90" zoomScaleNormal="90" workbookViewId="0">
      <selection activeCell="A2" sqref="A2"/>
    </sheetView>
  </sheetViews>
  <sheetFormatPr defaultRowHeight="13.5"/>
  <cols>
    <col min="1" max="1" width="32.125" customWidth="1"/>
    <col min="2" max="7" width="9" customWidth="1"/>
    <col min="13" max="13" width="9" customWidth="1"/>
  </cols>
  <sheetData>
    <row r="1" spans="1:12">
      <c r="A1" s="5" t="s">
        <v>55</v>
      </c>
      <c r="G1" s="16"/>
      <c r="H1" t="s">
        <v>41</v>
      </c>
      <c r="J1" s="27"/>
      <c r="K1" t="s">
        <v>42</v>
      </c>
    </row>
    <row r="3" spans="1:12">
      <c r="A3" s="17" t="s">
        <v>14</v>
      </c>
      <c r="B3" s="18"/>
      <c r="C3" s="18"/>
      <c r="D3" s="18"/>
      <c r="E3" s="18"/>
      <c r="F3" s="18"/>
      <c r="G3" s="18"/>
      <c r="H3" s="18"/>
      <c r="I3" s="18"/>
      <c r="J3" s="18"/>
      <c r="K3" s="18"/>
      <c r="L3" s="18"/>
    </row>
    <row r="4" spans="1:12">
      <c r="A4" s="2"/>
      <c r="B4" s="3" t="s">
        <v>0</v>
      </c>
      <c r="C4" s="3" t="s">
        <v>1</v>
      </c>
      <c r="D4" s="3" t="s">
        <v>2</v>
      </c>
      <c r="E4" s="4" t="s">
        <v>12</v>
      </c>
      <c r="F4" s="4" t="s">
        <v>13</v>
      </c>
      <c r="G4" s="2" t="s">
        <v>20</v>
      </c>
      <c r="H4" s="2" t="s">
        <v>21</v>
      </c>
      <c r="I4" s="2" t="s">
        <v>22</v>
      </c>
      <c r="J4" s="2" t="s">
        <v>23</v>
      </c>
      <c r="K4" s="2" t="s">
        <v>24</v>
      </c>
      <c r="L4" s="18"/>
    </row>
    <row r="5" spans="1:12" ht="16.5">
      <c r="A5" s="2" t="s">
        <v>49</v>
      </c>
      <c r="B5" s="35">
        <v>97.54</v>
      </c>
      <c r="C5" s="35">
        <v>202.57</v>
      </c>
      <c r="D5" s="35">
        <v>300.33999999999997</v>
      </c>
      <c r="E5" s="36">
        <v>397.86</v>
      </c>
      <c r="F5" s="36">
        <v>489.92</v>
      </c>
      <c r="G5" s="36"/>
      <c r="H5" s="36"/>
      <c r="I5" s="36"/>
      <c r="J5" s="36"/>
      <c r="K5" s="36"/>
      <c r="L5" s="18"/>
    </row>
    <row r="6" spans="1:12" ht="16.5">
      <c r="A6" s="2" t="s">
        <v>50</v>
      </c>
      <c r="B6" s="35">
        <v>1.23</v>
      </c>
      <c r="C6" s="35">
        <v>1.37</v>
      </c>
      <c r="D6" s="35">
        <v>1.49</v>
      </c>
      <c r="E6" s="36">
        <v>1.57</v>
      </c>
      <c r="F6" s="36">
        <v>1.94</v>
      </c>
      <c r="G6" s="36"/>
      <c r="H6" s="36"/>
      <c r="I6" s="36"/>
      <c r="J6" s="36"/>
      <c r="K6" s="36"/>
      <c r="L6" s="18"/>
    </row>
    <row r="7" spans="1:12" ht="16.5">
      <c r="A7" s="2" t="s">
        <v>9</v>
      </c>
      <c r="B7" s="37">
        <f>B6/B5</f>
        <v>1.2610211195407011E-2</v>
      </c>
      <c r="C7" s="37">
        <f>C6/C5</f>
        <v>6.7630942390284844E-3</v>
      </c>
      <c r="D7" s="37">
        <f>D6/D5</f>
        <v>4.9610441499633754E-3</v>
      </c>
      <c r="E7" s="37">
        <f t="shared" ref="E7:K7" si="0">IF(E5="","",E6/E5)</f>
        <v>3.9461116975820637E-3</v>
      </c>
      <c r="F7" s="37">
        <f t="shared" si="0"/>
        <v>3.9598301763553228E-3</v>
      </c>
      <c r="G7" s="37" t="str">
        <f t="shared" si="0"/>
        <v/>
      </c>
      <c r="H7" s="37" t="str">
        <f t="shared" si="0"/>
        <v/>
      </c>
      <c r="I7" s="37" t="str">
        <f t="shared" si="0"/>
        <v/>
      </c>
      <c r="J7" s="37" t="str">
        <f t="shared" si="0"/>
        <v/>
      </c>
      <c r="K7" s="37" t="str">
        <f t="shared" si="0"/>
        <v/>
      </c>
      <c r="L7" s="18"/>
    </row>
    <row r="8" spans="1:12" ht="6" customHeight="1">
      <c r="A8" s="19"/>
      <c r="B8" s="20"/>
      <c r="C8" s="20"/>
      <c r="D8" s="20"/>
      <c r="E8" s="20"/>
      <c r="F8" s="20"/>
      <c r="G8" s="20"/>
      <c r="H8" s="20"/>
      <c r="I8" s="20"/>
      <c r="J8" s="20"/>
      <c r="K8" s="20"/>
      <c r="L8" s="18"/>
    </row>
    <row r="9" spans="1:12" ht="6" customHeight="1"/>
    <row r="10" spans="1:12">
      <c r="A10" s="28" t="s">
        <v>15</v>
      </c>
      <c r="B10" s="29"/>
      <c r="C10" s="29"/>
      <c r="D10" s="29"/>
      <c r="E10" s="29"/>
      <c r="F10" s="29"/>
      <c r="G10" s="29"/>
      <c r="H10" s="29"/>
      <c r="I10" s="29"/>
      <c r="J10" s="29"/>
      <c r="K10" s="29"/>
      <c r="L10" s="29"/>
    </row>
    <row r="11" spans="1:12">
      <c r="A11" s="2"/>
      <c r="B11" s="3" t="s">
        <v>0</v>
      </c>
      <c r="C11" s="3" t="s">
        <v>1</v>
      </c>
      <c r="D11" s="3" t="s">
        <v>2</v>
      </c>
      <c r="E11" s="4" t="s">
        <v>12</v>
      </c>
      <c r="F11" s="4" t="s">
        <v>13</v>
      </c>
      <c r="G11" s="2" t="s">
        <v>20</v>
      </c>
      <c r="H11" s="2" t="s">
        <v>21</v>
      </c>
      <c r="I11" s="2" t="s">
        <v>22</v>
      </c>
      <c r="J11" s="2" t="s">
        <v>23</v>
      </c>
      <c r="K11" s="2" t="s">
        <v>24</v>
      </c>
      <c r="L11" s="29"/>
    </row>
    <row r="12" spans="1:12">
      <c r="A12" s="2" t="s">
        <v>16</v>
      </c>
      <c r="B12" s="6">
        <v>99231</v>
      </c>
      <c r="C12" s="6">
        <v>202578</v>
      </c>
      <c r="D12" s="6">
        <v>303633</v>
      </c>
      <c r="E12" s="8">
        <v>395963</v>
      </c>
      <c r="F12" s="8">
        <v>492477</v>
      </c>
      <c r="G12" s="8"/>
      <c r="H12" s="8"/>
      <c r="I12" s="8"/>
      <c r="J12" s="8"/>
      <c r="K12" s="8"/>
      <c r="L12" s="29"/>
    </row>
    <row r="13" spans="1:12">
      <c r="A13" s="2" t="s">
        <v>17</v>
      </c>
      <c r="B13" s="8">
        <v>97593</v>
      </c>
      <c r="C13" s="8">
        <v>200711</v>
      </c>
      <c r="D13" s="8">
        <v>302568</v>
      </c>
      <c r="E13" s="8">
        <v>397198</v>
      </c>
      <c r="F13" s="8">
        <v>494499</v>
      </c>
      <c r="G13" s="8"/>
      <c r="H13" s="8"/>
      <c r="I13" s="8"/>
      <c r="J13" s="8"/>
      <c r="K13" s="8"/>
      <c r="L13" s="29"/>
    </row>
    <row r="14" spans="1:12">
      <c r="A14" s="2" t="s">
        <v>18</v>
      </c>
      <c r="B14" s="8">
        <v>98998</v>
      </c>
      <c r="C14" s="8">
        <v>204055</v>
      </c>
      <c r="D14" s="8">
        <v>304219</v>
      </c>
      <c r="E14" s="8">
        <v>398396</v>
      </c>
      <c r="F14" s="8">
        <v>495222</v>
      </c>
      <c r="G14" s="8"/>
      <c r="H14" s="8"/>
      <c r="I14" s="8"/>
      <c r="J14" s="8"/>
      <c r="K14" s="8"/>
      <c r="L14" s="29"/>
    </row>
    <row r="15" spans="1:12">
      <c r="A15" s="2" t="s">
        <v>19</v>
      </c>
      <c r="B15" s="8">
        <v>96296</v>
      </c>
      <c r="C15" s="8">
        <v>203194</v>
      </c>
      <c r="D15" s="8">
        <v>301111</v>
      </c>
      <c r="E15" s="8">
        <v>394122</v>
      </c>
      <c r="F15" s="8">
        <v>491024</v>
      </c>
      <c r="G15" s="8"/>
      <c r="H15" s="8"/>
      <c r="I15" s="8"/>
      <c r="J15" s="8"/>
      <c r="K15" s="8"/>
      <c r="L15" s="29"/>
    </row>
    <row r="16" spans="1:12">
      <c r="A16" s="2" t="s">
        <v>43</v>
      </c>
      <c r="B16" s="8"/>
      <c r="C16" s="8"/>
      <c r="D16" s="8"/>
      <c r="E16" s="8"/>
      <c r="F16" s="8"/>
      <c r="G16" s="8"/>
      <c r="H16" s="8"/>
      <c r="I16" s="8"/>
      <c r="J16" s="8"/>
      <c r="K16" s="8"/>
      <c r="L16" s="29"/>
    </row>
    <row r="17" spans="1:12">
      <c r="A17" s="2" t="s">
        <v>44</v>
      </c>
      <c r="B17" s="8"/>
      <c r="C17" s="8"/>
      <c r="D17" s="8"/>
      <c r="E17" s="8"/>
      <c r="F17" s="8"/>
      <c r="G17" s="8"/>
      <c r="H17" s="8"/>
      <c r="I17" s="8"/>
      <c r="J17" s="8"/>
      <c r="K17" s="8"/>
      <c r="L17" s="29"/>
    </row>
    <row r="18" spans="1:12">
      <c r="A18" s="2" t="s">
        <v>45</v>
      </c>
      <c r="B18" s="8"/>
      <c r="C18" s="8"/>
      <c r="D18" s="8"/>
      <c r="E18" s="8"/>
      <c r="F18" s="8"/>
      <c r="G18" s="8"/>
      <c r="H18" s="8"/>
      <c r="I18" s="8"/>
      <c r="J18" s="8"/>
      <c r="K18" s="8"/>
      <c r="L18" s="29"/>
    </row>
    <row r="19" spans="1:12">
      <c r="A19" s="2" t="s">
        <v>46</v>
      </c>
      <c r="B19" s="8"/>
      <c r="C19" s="8"/>
      <c r="D19" s="8"/>
      <c r="E19" s="8"/>
      <c r="F19" s="8"/>
      <c r="G19" s="8"/>
      <c r="H19" s="8"/>
      <c r="I19" s="8"/>
      <c r="J19" s="8"/>
      <c r="K19" s="8"/>
      <c r="L19" s="29"/>
    </row>
    <row r="20" spans="1:12">
      <c r="A20" s="2" t="s">
        <v>47</v>
      </c>
      <c r="B20" s="8"/>
      <c r="C20" s="8"/>
      <c r="D20" s="8"/>
      <c r="E20" s="8"/>
      <c r="F20" s="8"/>
      <c r="G20" s="8"/>
      <c r="H20" s="8"/>
      <c r="I20" s="8"/>
      <c r="J20" s="8"/>
      <c r="K20" s="8"/>
      <c r="L20" s="29"/>
    </row>
    <row r="21" spans="1:12">
      <c r="A21" s="2" t="s">
        <v>48</v>
      </c>
      <c r="B21" s="8"/>
      <c r="C21" s="8"/>
      <c r="D21" s="8"/>
      <c r="E21" s="8"/>
      <c r="F21" s="8"/>
      <c r="G21" s="8"/>
      <c r="H21" s="8"/>
      <c r="I21" s="8"/>
      <c r="J21" s="8"/>
      <c r="K21" s="8"/>
      <c r="L21" s="29"/>
    </row>
    <row r="22" spans="1:12">
      <c r="A22" s="2" t="s">
        <v>3</v>
      </c>
      <c r="B22" s="2">
        <f>AVERAGE(B12:B21)</f>
        <v>98029.5</v>
      </c>
      <c r="C22" s="2">
        <f>AVERAGE(C12:C21)</f>
        <v>202634.5</v>
      </c>
      <c r="D22" s="2">
        <f>AVERAGE(D12:D21)</f>
        <v>302882.75</v>
      </c>
      <c r="E22" s="2">
        <f>IF(E12="","",AVERAGE(E12:E21))</f>
        <v>396419.75</v>
      </c>
      <c r="F22" s="2">
        <f t="shared" ref="F22:K22" si="1">IF(F12="","",AVERAGE(F12:F21))</f>
        <v>493305.5</v>
      </c>
      <c r="G22" s="2" t="str">
        <f t="shared" si="1"/>
        <v/>
      </c>
      <c r="H22" s="2" t="str">
        <f t="shared" si="1"/>
        <v/>
      </c>
      <c r="I22" s="2" t="str">
        <f t="shared" si="1"/>
        <v/>
      </c>
      <c r="J22" s="2" t="str">
        <f t="shared" si="1"/>
        <v/>
      </c>
      <c r="K22" s="2" t="str">
        <f t="shared" si="1"/>
        <v/>
      </c>
      <c r="L22" s="29"/>
    </row>
    <row r="23" spans="1:12" ht="6" customHeight="1">
      <c r="A23" s="30"/>
      <c r="B23" s="30"/>
      <c r="C23" s="30"/>
      <c r="D23" s="30"/>
      <c r="E23" s="30"/>
      <c r="F23" s="30"/>
      <c r="G23" s="30"/>
      <c r="H23" s="30"/>
      <c r="I23" s="30"/>
      <c r="J23" s="30"/>
      <c r="K23" s="30"/>
      <c r="L23" s="29"/>
    </row>
    <row r="24" spans="1:12" ht="6" customHeight="1"/>
    <row r="25" spans="1:12">
      <c r="A25" s="23" t="s">
        <v>28</v>
      </c>
      <c r="B25" s="24"/>
      <c r="C25" s="24"/>
      <c r="D25" s="47"/>
      <c r="E25" s="47"/>
      <c r="F25" s="47"/>
    </row>
    <row r="26" spans="1:12" ht="16.5" customHeight="1">
      <c r="A26" s="11" t="s">
        <v>29</v>
      </c>
      <c r="B26" s="2">
        <f>(N57*N55-N54*N56)/(N53*N57-N54^2)</f>
        <v>-259.52538264624189</v>
      </c>
      <c r="C26" s="24"/>
      <c r="D26" s="47"/>
      <c r="E26" s="47"/>
      <c r="F26" s="47"/>
    </row>
    <row r="27" spans="1:12" ht="16.5" customHeight="1">
      <c r="A27" s="11" t="s">
        <v>8</v>
      </c>
      <c r="B27" s="2">
        <f>(N53*N56-N54*N55)/(N53*N57-N54^2)</f>
        <v>1004.2598435142636</v>
      </c>
      <c r="C27" s="24"/>
      <c r="D27" s="47"/>
      <c r="E27" s="47"/>
      <c r="F27" s="47"/>
    </row>
    <row r="28" spans="1:12" ht="16.5">
      <c r="A28" s="12" t="s">
        <v>30</v>
      </c>
      <c r="B28" s="2">
        <f>SQRT((N53*N58-N55^2-((N53*N56-N54*N55)^2/(N53*N57-N54^2)))*N57/(N53*(N53-2)*(N53*N57-N54^2)))</f>
        <v>2239.9569395537346</v>
      </c>
      <c r="C28" s="24"/>
      <c r="D28" s="47"/>
      <c r="E28" s="47"/>
      <c r="F28" s="47"/>
    </row>
    <row r="29" spans="1:12" ht="16.5">
      <c r="A29" s="12" t="s">
        <v>31</v>
      </c>
      <c r="B29" s="2">
        <f>SQRT((N53*N58-N55^2-((N53*N56-N54*N55)^2)/(N53*N57-N54^2))/((N53-2)*(N53*N57-N54^2)))</f>
        <v>6.8218680577807351</v>
      </c>
      <c r="C29" s="24"/>
      <c r="D29" s="47"/>
      <c r="E29" s="47"/>
      <c r="F29" s="47"/>
    </row>
    <row r="30" spans="1:12" ht="6" customHeight="1">
      <c r="A30" s="25"/>
      <c r="B30" s="26"/>
      <c r="C30" s="24"/>
      <c r="D30" s="47"/>
      <c r="E30" s="47"/>
      <c r="F30" s="47"/>
    </row>
    <row r="31" spans="1:12" ht="6" customHeight="1">
      <c r="A31" s="10"/>
    </row>
    <row r="32" spans="1:12">
      <c r="A32" s="31" t="s">
        <v>32</v>
      </c>
      <c r="B32" s="21"/>
      <c r="C32" s="21"/>
    </row>
    <row r="33" spans="1:12" ht="14.25" thickBot="1">
      <c r="A33" s="12"/>
      <c r="B33" s="2" t="s">
        <v>10</v>
      </c>
      <c r="C33" s="21"/>
    </row>
    <row r="34" spans="1:12">
      <c r="A34" s="2" t="s">
        <v>16</v>
      </c>
      <c r="B34" s="6">
        <v>182495</v>
      </c>
      <c r="C34" s="21"/>
      <c r="E34" s="38"/>
      <c r="F34" s="39" t="s">
        <v>33</v>
      </c>
      <c r="G34" s="40"/>
      <c r="H34" s="40"/>
      <c r="I34" s="40"/>
      <c r="J34" s="40"/>
      <c r="K34" s="40"/>
      <c r="L34" s="41"/>
    </row>
    <row r="35" spans="1:12">
      <c r="A35" s="2" t="s">
        <v>17</v>
      </c>
      <c r="B35" s="6">
        <v>181967</v>
      </c>
      <c r="C35" s="21"/>
      <c r="E35" s="42"/>
      <c r="F35" s="51" t="s">
        <v>39</v>
      </c>
      <c r="G35" s="51"/>
      <c r="H35" s="51"/>
      <c r="I35" s="51"/>
      <c r="J35" s="52"/>
      <c r="K35" s="2">
        <f>B61</f>
        <v>181.35871563409717</v>
      </c>
      <c r="L35" s="43"/>
    </row>
    <row r="36" spans="1:12">
      <c r="A36" s="2" t="s">
        <v>18</v>
      </c>
      <c r="B36" s="8">
        <v>183381</v>
      </c>
      <c r="C36" s="21"/>
      <c r="E36" s="42"/>
      <c r="F36" s="51" t="s">
        <v>38</v>
      </c>
      <c r="G36" s="51"/>
      <c r="H36" s="51"/>
      <c r="I36" s="51"/>
      <c r="J36" s="52"/>
      <c r="K36" s="2">
        <f>B69</f>
        <v>2.8329465639444535</v>
      </c>
      <c r="L36" s="43"/>
    </row>
    <row r="37" spans="1:12">
      <c r="A37" s="2" t="s">
        <v>19</v>
      </c>
      <c r="B37" s="8">
        <v>179644</v>
      </c>
      <c r="C37" s="21"/>
      <c r="E37" s="42"/>
      <c r="F37" s="51" t="s">
        <v>37</v>
      </c>
      <c r="G37" s="51"/>
      <c r="H37" s="51"/>
      <c r="I37" s="51"/>
      <c r="J37" s="52"/>
      <c r="K37" s="2">
        <f>K36*2</f>
        <v>5.6658931278889071</v>
      </c>
      <c r="L37" s="43"/>
    </row>
    <row r="38" spans="1:12" ht="14.25" thickBot="1">
      <c r="A38" s="2" t="s">
        <v>43</v>
      </c>
      <c r="B38" s="8"/>
      <c r="C38" s="21"/>
      <c r="E38" s="44"/>
      <c r="F38" s="45"/>
      <c r="G38" s="45"/>
      <c r="H38" s="45"/>
      <c r="I38" s="45"/>
      <c r="J38" s="45"/>
      <c r="K38" s="45"/>
      <c r="L38" s="46"/>
    </row>
    <row r="39" spans="1:12">
      <c r="A39" s="2" t="s">
        <v>44</v>
      </c>
      <c r="B39" s="8"/>
      <c r="C39" s="21"/>
    </row>
    <row r="40" spans="1:12">
      <c r="A40" s="2" t="s">
        <v>45</v>
      </c>
      <c r="B40" s="8"/>
      <c r="C40" s="21"/>
    </row>
    <row r="41" spans="1:12">
      <c r="A41" s="2" t="s">
        <v>46</v>
      </c>
      <c r="B41" s="8"/>
      <c r="C41" s="21"/>
    </row>
    <row r="42" spans="1:12">
      <c r="A42" s="2" t="s">
        <v>47</v>
      </c>
      <c r="B42" s="8"/>
      <c r="C42" s="21"/>
    </row>
    <row r="43" spans="1:12">
      <c r="A43" s="2" t="s">
        <v>48</v>
      </c>
      <c r="B43" s="8"/>
      <c r="C43" s="21"/>
    </row>
    <row r="44" spans="1:12">
      <c r="A44" s="15" t="s">
        <v>72</v>
      </c>
      <c r="B44" s="2">
        <f>AVERAGE(B34:B43)</f>
        <v>181871.75</v>
      </c>
      <c r="C44" s="21"/>
    </row>
    <row r="45" spans="1:12">
      <c r="A45" s="15" t="s">
        <v>4</v>
      </c>
      <c r="B45" s="2">
        <f>STDEV(B34:B43)</f>
        <v>1595.6418510012409</v>
      </c>
      <c r="C45" s="21"/>
    </row>
    <row r="46" spans="1:12" ht="6" customHeight="1">
      <c r="A46" s="32"/>
      <c r="B46" s="22"/>
      <c r="C46" s="21"/>
    </row>
    <row r="47" spans="1:12">
      <c r="A47" s="14"/>
    </row>
    <row r="48" spans="1:12">
      <c r="A48" s="14"/>
    </row>
    <row r="49" spans="1:14">
      <c r="A49" s="14"/>
    </row>
    <row r="50" spans="1:14" ht="6" customHeight="1"/>
    <row r="51" spans="1:14">
      <c r="A51" s="5" t="s">
        <v>25</v>
      </c>
    </row>
    <row r="52" spans="1:14">
      <c r="A52" s="9" t="s">
        <v>35</v>
      </c>
    </row>
    <row r="53" spans="1:14">
      <c r="A53" s="2"/>
      <c r="B53" s="3" t="s">
        <v>0</v>
      </c>
      <c r="C53" s="3" t="s">
        <v>1</v>
      </c>
      <c r="D53" s="3" t="s">
        <v>2</v>
      </c>
      <c r="E53" s="4" t="s">
        <v>12</v>
      </c>
      <c r="F53" s="4" t="s">
        <v>13</v>
      </c>
      <c r="G53" s="2" t="s">
        <v>20</v>
      </c>
      <c r="H53" s="2" t="s">
        <v>21</v>
      </c>
      <c r="I53" s="2" t="s">
        <v>22</v>
      </c>
      <c r="J53" s="2" t="s">
        <v>23</v>
      </c>
      <c r="K53" s="2" t="s">
        <v>24</v>
      </c>
      <c r="M53" s="49" t="s">
        <v>27</v>
      </c>
      <c r="N53" s="2">
        <f>COUNT(B5:K5)</f>
        <v>5</v>
      </c>
    </row>
    <row r="54" spans="1:14">
      <c r="A54" s="48" t="s">
        <v>5</v>
      </c>
      <c r="B54" s="13">
        <f>B5</f>
        <v>97.54</v>
      </c>
      <c r="C54" s="13">
        <f>C5</f>
        <v>202.57</v>
      </c>
      <c r="D54" s="13">
        <f>D5</f>
        <v>300.33999999999997</v>
      </c>
      <c r="E54" s="13">
        <f t="shared" ref="E54:K54" si="2">IF(E5="","",E5)</f>
        <v>397.86</v>
      </c>
      <c r="F54" s="13">
        <f t="shared" si="2"/>
        <v>489.92</v>
      </c>
      <c r="G54" s="13" t="str">
        <f t="shared" si="2"/>
        <v/>
      </c>
      <c r="H54" s="13" t="str">
        <f t="shared" si="2"/>
        <v/>
      </c>
      <c r="I54" s="13" t="str">
        <f t="shared" si="2"/>
        <v/>
      </c>
      <c r="J54" s="13" t="str">
        <f t="shared" si="2"/>
        <v/>
      </c>
      <c r="K54" s="13" t="str">
        <f t="shared" si="2"/>
        <v/>
      </c>
      <c r="M54" s="2" t="s">
        <v>60</v>
      </c>
      <c r="N54" s="13">
        <f>SUM(B54:K54)</f>
        <v>1488.23</v>
      </c>
    </row>
    <row r="55" spans="1:14">
      <c r="A55" s="48" t="s">
        <v>26</v>
      </c>
      <c r="B55" s="13">
        <f>B22</f>
        <v>98029.5</v>
      </c>
      <c r="C55" s="13">
        <f>C22</f>
        <v>202634.5</v>
      </c>
      <c r="D55" s="13">
        <f>D22</f>
        <v>302882.75</v>
      </c>
      <c r="E55" s="13">
        <f t="shared" ref="E55:K55" si="3">IF(E22="","",E22)</f>
        <v>396419.75</v>
      </c>
      <c r="F55" s="13">
        <f t="shared" si="3"/>
        <v>493305.5</v>
      </c>
      <c r="G55" s="13" t="str">
        <f t="shared" si="3"/>
        <v/>
      </c>
      <c r="H55" s="13" t="str">
        <f t="shared" si="3"/>
        <v/>
      </c>
      <c r="I55" s="13" t="str">
        <f t="shared" si="3"/>
        <v/>
      </c>
      <c r="J55" s="13" t="str">
        <f t="shared" si="3"/>
        <v/>
      </c>
      <c r="K55" s="13" t="str">
        <f t="shared" si="3"/>
        <v/>
      </c>
      <c r="M55" s="2" t="s">
        <v>61</v>
      </c>
      <c r="N55" s="13">
        <f>SUM(B55:K55)</f>
        <v>1493272</v>
      </c>
    </row>
    <row r="56" spans="1:14">
      <c r="A56" s="48" t="s">
        <v>6</v>
      </c>
      <c r="B56" s="13">
        <f>B54*B55</f>
        <v>9561797.4299999997</v>
      </c>
      <c r="C56" s="13">
        <f>C54*C55</f>
        <v>41047670.664999999</v>
      </c>
      <c r="D56" s="13">
        <f>D54*D55</f>
        <v>90967805.13499999</v>
      </c>
      <c r="E56" s="13">
        <f>IF(E54="","",E54*E55)</f>
        <v>157719561.73500001</v>
      </c>
      <c r="F56" s="13">
        <f t="shared" ref="F56:K56" si="4">IF(F54="","",F54*F55)</f>
        <v>241680230.56</v>
      </c>
      <c r="G56" s="13" t="str">
        <f t="shared" si="4"/>
        <v/>
      </c>
      <c r="H56" s="13" t="str">
        <f t="shared" si="4"/>
        <v/>
      </c>
      <c r="I56" s="13" t="str">
        <f t="shared" si="4"/>
        <v/>
      </c>
      <c r="J56" s="13" t="str">
        <f t="shared" si="4"/>
        <v/>
      </c>
      <c r="K56" s="13" t="str">
        <f t="shared" si="4"/>
        <v/>
      </c>
      <c r="M56" s="2" t="s">
        <v>59</v>
      </c>
      <c r="N56" s="13">
        <f>SUM(B56:K56)</f>
        <v>540977065.5250001</v>
      </c>
    </row>
    <row r="57" spans="1:14" ht="15.75">
      <c r="A57" s="2" t="s">
        <v>73</v>
      </c>
      <c r="B57" s="13">
        <f t="shared" ref="B57:D58" si="5">B54*B54</f>
        <v>9514.0516000000007</v>
      </c>
      <c r="C57" s="13">
        <f t="shared" si="5"/>
        <v>41034.604899999998</v>
      </c>
      <c r="D57" s="13">
        <f t="shared" si="5"/>
        <v>90204.11559999999</v>
      </c>
      <c r="E57" s="13">
        <f>IF(E54="","",E54*E54)</f>
        <v>158292.5796</v>
      </c>
      <c r="F57" s="13">
        <f t="shared" ref="F57:K57" si="6">IF(F54="","",F54*F54)</f>
        <v>240021.60640000002</v>
      </c>
      <c r="G57" s="13" t="str">
        <f t="shared" si="6"/>
        <v/>
      </c>
      <c r="H57" s="13" t="str">
        <f t="shared" si="6"/>
        <v/>
      </c>
      <c r="I57" s="13" t="str">
        <f t="shared" si="6"/>
        <v/>
      </c>
      <c r="J57" s="13" t="str">
        <f t="shared" si="6"/>
        <v/>
      </c>
      <c r="K57" s="13" t="str">
        <f t="shared" si="6"/>
        <v/>
      </c>
      <c r="M57" s="2" t="s">
        <v>57</v>
      </c>
      <c r="N57" s="13">
        <f>SUM(B57:K57)</f>
        <v>539066.95810000005</v>
      </c>
    </row>
    <row r="58" spans="1:14" ht="15.75">
      <c r="A58" s="2" t="s">
        <v>74</v>
      </c>
      <c r="B58" s="13">
        <f t="shared" si="5"/>
        <v>9609782870.25</v>
      </c>
      <c r="C58" s="13">
        <f t="shared" si="5"/>
        <v>41060740590.25</v>
      </c>
      <c r="D58" s="13">
        <f t="shared" si="5"/>
        <v>91737960247.5625</v>
      </c>
      <c r="E58" s="13">
        <f>IF(E55="","",E55*E55)</f>
        <v>157148618190.0625</v>
      </c>
      <c r="F58" s="13">
        <f t="shared" ref="F58:K58" si="7">IF(F55="","",F55*F55)</f>
        <v>243350316330.25</v>
      </c>
      <c r="G58" s="13" t="str">
        <f t="shared" si="7"/>
        <v/>
      </c>
      <c r="H58" s="13" t="str">
        <f t="shared" si="7"/>
        <v/>
      </c>
      <c r="I58" s="13" t="str">
        <f t="shared" si="7"/>
        <v/>
      </c>
      <c r="J58" s="13" t="str">
        <f t="shared" si="7"/>
        <v/>
      </c>
      <c r="K58" s="13" t="str">
        <f t="shared" si="7"/>
        <v/>
      </c>
      <c r="M58" s="2" t="s">
        <v>58</v>
      </c>
      <c r="N58" s="13">
        <f>SUM(B58:K58)</f>
        <v>542907418228.375</v>
      </c>
    </row>
    <row r="59" spans="1:14" ht="6" customHeight="1">
      <c r="A59" s="1"/>
      <c r="B59" s="1"/>
      <c r="C59" s="1"/>
      <c r="D59" s="1"/>
      <c r="E59" s="1"/>
      <c r="F59" s="1"/>
      <c r="G59" s="1"/>
      <c r="H59" s="1"/>
      <c r="I59" s="1"/>
      <c r="J59" s="1"/>
      <c r="K59" s="1"/>
      <c r="M59" s="1"/>
      <c r="N59" s="33"/>
    </row>
    <row r="60" spans="1:14">
      <c r="A60" s="34" t="s">
        <v>36</v>
      </c>
    </row>
    <row r="61" spans="1:14">
      <c r="A61" s="48" t="s">
        <v>11</v>
      </c>
      <c r="B61" s="2">
        <f>(B62-B63)/B64</f>
        <v>181.35871563409717</v>
      </c>
      <c r="C61" s="2" t="s">
        <v>65</v>
      </c>
      <c r="D61" s="2">
        <f>SQRT(SUMSQ(G62:G64))</f>
        <v>1.6719290202840897</v>
      </c>
      <c r="F61" s="2" t="s">
        <v>69</v>
      </c>
      <c r="G61" s="50" t="s">
        <v>70</v>
      </c>
    </row>
    <row r="62" spans="1:14">
      <c r="A62" s="48" t="s">
        <v>34</v>
      </c>
      <c r="B62" s="2">
        <f>B44</f>
        <v>181871.75</v>
      </c>
      <c r="C62" s="2" t="s">
        <v>66</v>
      </c>
      <c r="D62" s="2">
        <f>B45/SQRT(COUNT(B34:B43))</f>
        <v>797.82092550062043</v>
      </c>
      <c r="F62" s="2">
        <f>1/B64</f>
        <v>9.9575822578013592E-4</v>
      </c>
      <c r="G62" s="2">
        <f>F62*D62</f>
        <v>0.79443674926676378</v>
      </c>
    </row>
    <row r="63" spans="1:14">
      <c r="A63" s="48" t="s">
        <v>7</v>
      </c>
      <c r="B63" s="2">
        <f>B26</f>
        <v>-259.52538264624189</v>
      </c>
      <c r="C63" s="2" t="s">
        <v>67</v>
      </c>
      <c r="D63" s="2">
        <f>B28/SQRT(3)</f>
        <v>1293.239742024519</v>
      </c>
      <c r="F63" s="2">
        <f>-1/B64</f>
        <v>-9.9575822578013592E-4</v>
      </c>
      <c r="G63" s="2">
        <f>F63*D63</f>
        <v>-1.2877541110266957</v>
      </c>
    </row>
    <row r="64" spans="1:14">
      <c r="A64" s="48" t="s">
        <v>8</v>
      </c>
      <c r="B64" s="2">
        <f>B27</f>
        <v>1004.2598435142636</v>
      </c>
      <c r="C64" s="2" t="s">
        <v>68</v>
      </c>
      <c r="D64" s="2">
        <f>B29/SQRT(3)</f>
        <v>3.9386073595358173</v>
      </c>
      <c r="F64" s="2">
        <f>-(B62-B63)/B64^2</f>
        <v>-0.18058943290957277</v>
      </c>
      <c r="G64" s="2">
        <f>F64*D64</f>
        <v>-0.7112708695120431</v>
      </c>
    </row>
    <row r="65" spans="1:2" ht="6" customHeight="1"/>
    <row r="66" spans="1:2" ht="16.5">
      <c r="A66" s="2" t="s">
        <v>63</v>
      </c>
      <c r="B66" s="2">
        <f>D61/B61</f>
        <v>9.2189063781048918E-3</v>
      </c>
    </row>
    <row r="67" spans="1:2" ht="16.5">
      <c r="A67" s="2" t="s">
        <v>64</v>
      </c>
      <c r="B67" s="13">
        <f>MAX(B7:K7)</f>
        <v>1.2610211195407011E-2</v>
      </c>
    </row>
    <row r="68" spans="1:2" ht="16.5">
      <c r="A68" s="48" t="s">
        <v>62</v>
      </c>
      <c r="B68" s="2">
        <f>SQRT(SUMSQ(B66:B67))</f>
        <v>1.5620680561391407E-2</v>
      </c>
    </row>
    <row r="69" spans="1:2">
      <c r="A69" s="48" t="s">
        <v>40</v>
      </c>
      <c r="B69" s="2">
        <f>B61*B68</f>
        <v>2.8329465639444535</v>
      </c>
    </row>
  </sheetData>
  <mergeCells count="3">
    <mergeCell ref="F35:J35"/>
    <mergeCell ref="F36:J36"/>
    <mergeCell ref="F37:J37"/>
  </mergeCells>
  <phoneticPr fontId="1"/>
  <pageMargins left="0.74803149606299213" right="0.74803149606299213" top="0.98425196850393704" bottom="0.98425196850393704" header="0.51181102362204722" footer="0.51181102362204722"/>
  <pageSetup paperSize="9" scale="80" fitToHeight="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計算シート(一部修正)</vt:lpstr>
      <vt:lpstr>計算シート(現行JIS解説)</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Takuro</dc:creator>
  <cp:lastModifiedBy>maeda</cp:lastModifiedBy>
  <cp:lastPrinted>2016-05-30T09:43:45Z</cp:lastPrinted>
  <dcterms:created xsi:type="dcterms:W3CDTF">2010-10-01T07:22:12Z</dcterms:created>
  <dcterms:modified xsi:type="dcterms:W3CDTF">2016-07-06T01:45:52Z</dcterms:modified>
</cp:coreProperties>
</file>